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0" yWindow="10" windowWidth="19180" windowHeight="11510" tabRatio="644"/>
  </bookViews>
  <sheets>
    <sheet name="BASE EPP " sheetId="18" r:id="rId1"/>
    <sheet name="EPP TOU WKDY 1-8PM" sheetId="19" state="hidden" r:id="rId2"/>
    <sheet name="EPP TOU WKDY 1-8PM +MAY" sheetId="21" state="hidden" r:id="rId3"/>
    <sheet name=" EPP TOU WKDY 1-8PM + OCT" sheetId="22" state="hidden" r:id="rId4"/>
    <sheet name="EPP TOU WKDY 1-8PM MAY &amp; OCT" sheetId="23" state="hidden" r:id="rId5"/>
    <sheet name="EPP TOU ALLDAYS 1-8PM" sheetId="20" state="hidden" r:id="rId6"/>
  </sheets>
  <externalReferences>
    <externalReference r:id="rId7"/>
  </externalReferences>
  <definedNames>
    <definedName name="AC">[1]Inputs!$I$37</definedName>
    <definedName name="Contingency">[1]Inputs!$E$59</definedName>
    <definedName name="DC">[1]Inputs!$I$35</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39622.5901273148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PPA">[1]Inputs!$I$168</definedName>
    <definedName name="PR">[1]Inputs!$I$36</definedName>
    <definedName name="_xlnm.Print_Area" localSheetId="3">' EPP TOU WKDY 1-8PM + OCT'!$A$1:$Q$89</definedName>
    <definedName name="_xlnm.Print_Area" localSheetId="0">'BASE EPP '!$A$1:$Q$90</definedName>
    <definedName name="_xlnm.Print_Area" localSheetId="5">'EPP TOU ALLDAYS 1-8PM'!$A$1:$Q$89</definedName>
    <definedName name="_xlnm.Print_Area" localSheetId="1">'EPP TOU WKDY 1-8PM'!$A$1:$Q$89</definedName>
    <definedName name="_xlnm.Print_Area" localSheetId="2">'EPP TOU WKDY 1-8PM +MAY'!$A$1:$Q$89</definedName>
    <definedName name="_xlnm.Print_Area" localSheetId="4">'EPP TOU WKDY 1-8PM MAY &amp; OCT'!$A$1:$Q$89</definedName>
    <definedName name="_xlnm.Print_Titles" localSheetId="3">' EPP TOU WKDY 1-8PM + OCT'!$1:$6</definedName>
    <definedName name="_xlnm.Print_Titles" localSheetId="5">'EPP TOU ALLDAYS 1-8PM'!$1:$6</definedName>
    <definedName name="_xlnm.Print_Titles" localSheetId="1">'EPP TOU WKDY 1-8PM'!$1:$6</definedName>
    <definedName name="_xlnm.Print_Titles" localSheetId="2">'EPP TOU WKDY 1-8PM +MAY'!$1:$6</definedName>
    <definedName name="_xlnm.Print_Titles" localSheetId="4">'EPP TOU WKDY 1-8PM MAY &amp; OCT'!$1:$6</definedName>
    <definedName name="Project">[1]Inputs!$I$8</definedName>
    <definedName name="RESET">[1]Inputs!$A$1</definedName>
    <definedName name="Technology">[1]Inputs!$I$10</definedName>
    <definedName name="Utility">[1]Inputs!$I$9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P37" i="18" l="1"/>
  <c r="O37" i="18"/>
  <c r="I37" i="18"/>
  <c r="J37" i="18"/>
  <c r="K37" i="18"/>
  <c r="L37" i="18"/>
  <c r="M37" i="18"/>
  <c r="N37" i="18"/>
  <c r="H37" i="18"/>
  <c r="G37" i="18"/>
  <c r="F37" i="18"/>
  <c r="F43" i="18"/>
  <c r="G43" i="18"/>
  <c r="H43" i="18"/>
  <c r="I43" i="18"/>
  <c r="J43" i="18"/>
  <c r="K43" i="18"/>
  <c r="L43" i="18"/>
  <c r="M43" i="18"/>
  <c r="N43" i="18"/>
  <c r="O43" i="18"/>
  <c r="P43" i="18"/>
  <c r="E43" i="18"/>
  <c r="N76" i="23" l="1"/>
  <c r="M76" i="23"/>
  <c r="J76" i="23"/>
  <c r="I76" i="23"/>
  <c r="F76" i="23"/>
  <c r="E76" i="23"/>
  <c r="N74" i="23"/>
  <c r="M74" i="23"/>
  <c r="J74" i="23"/>
  <c r="I74" i="23"/>
  <c r="F74" i="23"/>
  <c r="E74" i="23"/>
  <c r="N73" i="23"/>
  <c r="M73" i="23"/>
  <c r="J73" i="23"/>
  <c r="I73" i="23"/>
  <c r="F73" i="23"/>
  <c r="E73" i="23"/>
  <c r="P68" i="23"/>
  <c r="O68" i="23"/>
  <c r="N68" i="23"/>
  <c r="N72" i="23" s="1"/>
  <c r="M68" i="23"/>
  <c r="M72" i="23" s="1"/>
  <c r="L68" i="23"/>
  <c r="K68" i="23"/>
  <c r="J68" i="23"/>
  <c r="J72" i="23" s="1"/>
  <c r="I68" i="23"/>
  <c r="I72" i="23" s="1"/>
  <c r="H68" i="23"/>
  <c r="G68" i="23"/>
  <c r="F68" i="23"/>
  <c r="F72" i="23" s="1"/>
  <c r="E68" i="23"/>
  <c r="E72" i="23" s="1"/>
  <c r="N56" i="23"/>
  <c r="N65" i="23" s="1"/>
  <c r="N80" i="23" s="1"/>
  <c r="M56" i="23"/>
  <c r="M65" i="23" s="1"/>
  <c r="M80" i="23" s="1"/>
  <c r="F56" i="23"/>
  <c r="F65" i="23" s="1"/>
  <c r="F80" i="23" s="1"/>
  <c r="E56" i="23"/>
  <c r="E65" i="23" s="1"/>
  <c r="E80" i="23" s="1"/>
  <c r="J55" i="23"/>
  <c r="J64" i="23" s="1"/>
  <c r="J79" i="23" s="1"/>
  <c r="I55" i="23"/>
  <c r="I64" i="23" s="1"/>
  <c r="I79" i="23" s="1"/>
  <c r="M54" i="23"/>
  <c r="E54" i="23"/>
  <c r="P43" i="23"/>
  <c r="O43" i="23"/>
  <c r="N43" i="23"/>
  <c r="M43" i="23"/>
  <c r="L43" i="23"/>
  <c r="K43" i="23"/>
  <c r="J43" i="23"/>
  <c r="I43" i="23"/>
  <c r="H43" i="23"/>
  <c r="G43" i="23"/>
  <c r="F43" i="23"/>
  <c r="E43" i="23"/>
  <c r="P76" i="23" s="1"/>
  <c r="I41" i="23"/>
  <c r="J41" i="23" s="1"/>
  <c r="K41" i="23" s="1"/>
  <c r="L41" i="23" s="1"/>
  <c r="F41" i="23"/>
  <c r="G41" i="23" s="1"/>
  <c r="H41" i="23" s="1"/>
  <c r="P40" i="23"/>
  <c r="O40" i="23"/>
  <c r="N40" i="23"/>
  <c r="M40" i="23"/>
  <c r="L40" i="23"/>
  <c r="K40" i="23"/>
  <c r="J40" i="23"/>
  <c r="I40" i="23"/>
  <c r="H40" i="23"/>
  <c r="G40" i="23"/>
  <c r="F40" i="23"/>
  <c r="E40" i="23"/>
  <c r="Q40" i="23" s="1"/>
  <c r="O39" i="23"/>
  <c r="N39" i="23"/>
  <c r="G39" i="23"/>
  <c r="G42" i="23" s="1"/>
  <c r="F39" i="23"/>
  <c r="F42" i="23" s="1"/>
  <c r="O38" i="23"/>
  <c r="K38" i="23"/>
  <c r="G38" i="23"/>
  <c r="P37" i="23"/>
  <c r="P58" i="23" s="1"/>
  <c r="O37" i="23"/>
  <c r="N37" i="23"/>
  <c r="N38" i="23" s="1"/>
  <c r="N55" i="23" s="1"/>
  <c r="N64" i="23" s="1"/>
  <c r="N79" i="23" s="1"/>
  <c r="M37" i="23"/>
  <c r="M38" i="23" s="1"/>
  <c r="M55" i="23" s="1"/>
  <c r="M64" i="23" s="1"/>
  <c r="M79" i="23" s="1"/>
  <c r="L37" i="23"/>
  <c r="L58" i="23" s="1"/>
  <c r="K37" i="23"/>
  <c r="J37" i="23"/>
  <c r="J38" i="23" s="1"/>
  <c r="J56" i="23" s="1"/>
  <c r="J65" i="23" s="1"/>
  <c r="J80" i="23" s="1"/>
  <c r="I37" i="23"/>
  <c r="I38" i="23" s="1"/>
  <c r="I56" i="23" s="1"/>
  <c r="I65" i="23" s="1"/>
  <c r="I80" i="23" s="1"/>
  <c r="H37" i="23"/>
  <c r="H58" i="23" s="1"/>
  <c r="G37" i="23"/>
  <c r="F37" i="23"/>
  <c r="F38" i="23" s="1"/>
  <c r="F55" i="23" s="1"/>
  <c r="F64" i="23" s="1"/>
  <c r="F79" i="23" s="1"/>
  <c r="E37" i="23"/>
  <c r="E38" i="23" s="1"/>
  <c r="Q36" i="23"/>
  <c r="P35" i="23"/>
  <c r="P39" i="23" s="1"/>
  <c r="O35" i="23"/>
  <c r="N35" i="23"/>
  <c r="M35" i="23"/>
  <c r="M39" i="23" s="1"/>
  <c r="L35" i="23"/>
  <c r="L39" i="23" s="1"/>
  <c r="K35" i="23"/>
  <c r="K39" i="23" s="1"/>
  <c r="J35" i="23"/>
  <c r="J39" i="23" s="1"/>
  <c r="I35" i="23"/>
  <c r="I39" i="23" s="1"/>
  <c r="I42" i="23" s="1"/>
  <c r="H35" i="23"/>
  <c r="H39" i="23" s="1"/>
  <c r="H42" i="23" s="1"/>
  <c r="G35" i="23"/>
  <c r="F35" i="23"/>
  <c r="E35" i="23"/>
  <c r="E39" i="23" s="1"/>
  <c r="E42" i="23" s="1"/>
  <c r="P76" i="22"/>
  <c r="M76" i="22"/>
  <c r="L76" i="22"/>
  <c r="I76" i="22"/>
  <c r="H76" i="22"/>
  <c r="E76" i="22"/>
  <c r="P74" i="22"/>
  <c r="M74" i="22"/>
  <c r="L74" i="22"/>
  <c r="I74" i="22"/>
  <c r="H74" i="22"/>
  <c r="E74" i="22"/>
  <c r="P73" i="22"/>
  <c r="M73" i="22"/>
  <c r="L73" i="22"/>
  <c r="I73" i="22"/>
  <c r="H73" i="22"/>
  <c r="E73" i="22"/>
  <c r="P68" i="22"/>
  <c r="P72" i="22" s="1"/>
  <c r="O68" i="22"/>
  <c r="N68" i="22"/>
  <c r="M68" i="22"/>
  <c r="M72" i="22" s="1"/>
  <c r="L68" i="22"/>
  <c r="L72" i="22" s="1"/>
  <c r="K68" i="22"/>
  <c r="J68" i="22"/>
  <c r="I68" i="22"/>
  <c r="I72" i="22" s="1"/>
  <c r="H68" i="22"/>
  <c r="H72" i="22" s="1"/>
  <c r="G68" i="22"/>
  <c r="F68" i="22"/>
  <c r="E68" i="22"/>
  <c r="E72" i="22" s="1"/>
  <c r="P43" i="22"/>
  <c r="O43" i="22"/>
  <c r="N43" i="22"/>
  <c r="M43" i="22"/>
  <c r="L43" i="22"/>
  <c r="K43" i="22"/>
  <c r="J43" i="22"/>
  <c r="I43" i="22"/>
  <c r="H43" i="22"/>
  <c r="G43" i="22"/>
  <c r="F43" i="22"/>
  <c r="E43" i="22"/>
  <c r="O76" i="22" s="1"/>
  <c r="H41" i="22"/>
  <c r="I41" i="22" s="1"/>
  <c r="J41" i="22" s="1"/>
  <c r="K41" i="22" s="1"/>
  <c r="F41" i="22"/>
  <c r="G41" i="22" s="1"/>
  <c r="P40" i="22"/>
  <c r="O40" i="22"/>
  <c r="N40" i="22"/>
  <c r="M40" i="22"/>
  <c r="L40" i="22"/>
  <c r="K40" i="22"/>
  <c r="J40" i="22"/>
  <c r="I40" i="22"/>
  <c r="H40" i="22"/>
  <c r="G40" i="22"/>
  <c r="F40" i="22"/>
  <c r="E40" i="22"/>
  <c r="Q40" i="22" s="1"/>
  <c r="I39" i="22"/>
  <c r="N38" i="22"/>
  <c r="K38" i="22"/>
  <c r="J38" i="22"/>
  <c r="F38" i="22"/>
  <c r="P37" i="22"/>
  <c r="P38" i="22" s="1"/>
  <c r="P55" i="22" s="1"/>
  <c r="P64" i="22" s="1"/>
  <c r="P79" i="22" s="1"/>
  <c r="O37" i="22"/>
  <c r="O38" i="22" s="1"/>
  <c r="N37" i="22"/>
  <c r="M37" i="22"/>
  <c r="M38" i="22" s="1"/>
  <c r="M55" i="22" s="1"/>
  <c r="M64" i="22" s="1"/>
  <c r="M79" i="22" s="1"/>
  <c r="L37" i="22"/>
  <c r="L38" i="22" s="1"/>
  <c r="L55" i="22" s="1"/>
  <c r="L64" i="22" s="1"/>
  <c r="L79" i="22" s="1"/>
  <c r="K37" i="22"/>
  <c r="J37" i="22"/>
  <c r="I37" i="22"/>
  <c r="I38" i="22" s="1"/>
  <c r="I56" i="22" s="1"/>
  <c r="I65" i="22" s="1"/>
  <c r="I80" i="22" s="1"/>
  <c r="H37" i="22"/>
  <c r="H38" i="22" s="1"/>
  <c r="H56" i="22" s="1"/>
  <c r="H65" i="22" s="1"/>
  <c r="H80" i="22" s="1"/>
  <c r="G37" i="22"/>
  <c r="G38" i="22" s="1"/>
  <c r="F37" i="22"/>
  <c r="E37" i="22"/>
  <c r="E38" i="22" s="1"/>
  <c r="Q36" i="22"/>
  <c r="P35" i="22"/>
  <c r="P39" i="22" s="1"/>
  <c r="O35" i="22"/>
  <c r="O39" i="22" s="1"/>
  <c r="N35" i="22"/>
  <c r="N39" i="22" s="1"/>
  <c r="M35" i="22"/>
  <c r="M39" i="22" s="1"/>
  <c r="L35" i="22"/>
  <c r="L39" i="22" s="1"/>
  <c r="K35" i="22"/>
  <c r="K39" i="22" s="1"/>
  <c r="J35" i="22"/>
  <c r="J39" i="22" s="1"/>
  <c r="I35" i="22"/>
  <c r="H35" i="22"/>
  <c r="H39" i="22" s="1"/>
  <c r="H42" i="22" s="1"/>
  <c r="G35" i="22"/>
  <c r="G39" i="22" s="1"/>
  <c r="G42" i="22" s="1"/>
  <c r="F35" i="22"/>
  <c r="F39" i="22" s="1"/>
  <c r="F42" i="22" s="1"/>
  <c r="E35" i="22"/>
  <c r="E39" i="22" s="1"/>
  <c r="P68" i="21"/>
  <c r="O68" i="21"/>
  <c r="N68" i="21"/>
  <c r="M68" i="21"/>
  <c r="L68" i="21"/>
  <c r="K68" i="21"/>
  <c r="J68" i="21"/>
  <c r="I68" i="21"/>
  <c r="H68" i="21"/>
  <c r="G68" i="21"/>
  <c r="F68" i="21"/>
  <c r="E68" i="21"/>
  <c r="G65" i="21"/>
  <c r="G56" i="21"/>
  <c r="O55" i="21"/>
  <c r="O64" i="21" s="1"/>
  <c r="P43" i="21"/>
  <c r="O43" i="21"/>
  <c r="O80" i="21" s="1"/>
  <c r="N43" i="21"/>
  <c r="M43" i="21"/>
  <c r="L43" i="21"/>
  <c r="K43" i="21"/>
  <c r="J43" i="21"/>
  <c r="I43" i="21"/>
  <c r="H43" i="21"/>
  <c r="G43" i="21"/>
  <c r="G80" i="21" s="1"/>
  <c r="F43" i="21"/>
  <c r="E43" i="21"/>
  <c r="G74" i="21" s="1"/>
  <c r="O41" i="21"/>
  <c r="P41" i="21" s="1"/>
  <c r="Q41" i="21" s="1"/>
  <c r="J41" i="21"/>
  <c r="K41" i="21" s="1"/>
  <c r="L41" i="21" s="1"/>
  <c r="M41" i="21" s="1"/>
  <c r="N41" i="21" s="1"/>
  <c r="F41" i="21"/>
  <c r="G41" i="21" s="1"/>
  <c r="H41" i="21" s="1"/>
  <c r="I41" i="21" s="1"/>
  <c r="P40" i="21"/>
  <c r="O40" i="21"/>
  <c r="N40" i="21"/>
  <c r="M40" i="21"/>
  <c r="L40" i="21"/>
  <c r="K40" i="21"/>
  <c r="J40" i="21"/>
  <c r="I40" i="21"/>
  <c r="H40" i="21"/>
  <c r="G40" i="21"/>
  <c r="F40" i="21"/>
  <c r="E40" i="21"/>
  <c r="Q40" i="21" s="1"/>
  <c r="P39" i="21"/>
  <c r="P42" i="21" s="1"/>
  <c r="L39" i="21"/>
  <c r="H39" i="21"/>
  <c r="H42" i="21" s="1"/>
  <c r="G39" i="21"/>
  <c r="G42" i="21" s="1"/>
  <c r="P38" i="21"/>
  <c r="O38" i="21"/>
  <c r="O56" i="21" s="1"/>
  <c r="O65" i="21" s="1"/>
  <c r="K38" i="21"/>
  <c r="I38" i="21"/>
  <c r="I55" i="21" s="1"/>
  <c r="I64" i="21" s="1"/>
  <c r="G38" i="21"/>
  <c r="G55" i="21" s="1"/>
  <c r="G64" i="21" s="1"/>
  <c r="G79" i="21" s="1"/>
  <c r="P37" i="21"/>
  <c r="P58" i="21" s="1"/>
  <c r="O37" i="21"/>
  <c r="N37" i="21"/>
  <c r="M37" i="21"/>
  <c r="M38" i="21" s="1"/>
  <c r="L37" i="21"/>
  <c r="L38" i="21" s="1"/>
  <c r="K37" i="21"/>
  <c r="J37" i="21"/>
  <c r="I37" i="21"/>
  <c r="H37" i="21"/>
  <c r="G37" i="21"/>
  <c r="F37" i="21"/>
  <c r="E37" i="21"/>
  <c r="Q36" i="21"/>
  <c r="P35" i="21"/>
  <c r="O35" i="21"/>
  <c r="O39" i="21" s="1"/>
  <c r="N35" i="21"/>
  <c r="N39" i="21" s="1"/>
  <c r="N42" i="21" s="1"/>
  <c r="M35" i="21"/>
  <c r="M39" i="21" s="1"/>
  <c r="M42" i="21" s="1"/>
  <c r="L35" i="21"/>
  <c r="K35" i="21"/>
  <c r="K39" i="21" s="1"/>
  <c r="J35" i="21"/>
  <c r="J39" i="21" s="1"/>
  <c r="J42" i="21" s="1"/>
  <c r="I35" i="21"/>
  <c r="I39" i="21" s="1"/>
  <c r="I42" i="21" s="1"/>
  <c r="H35" i="21"/>
  <c r="G35" i="21"/>
  <c r="F35" i="21"/>
  <c r="F39" i="21" s="1"/>
  <c r="F42" i="21" s="1"/>
  <c r="E35" i="21"/>
  <c r="E39" i="21" s="1"/>
  <c r="O79" i="21" l="1"/>
  <c r="I79" i="21"/>
  <c r="O72" i="21"/>
  <c r="K76" i="21"/>
  <c r="J42" i="23"/>
  <c r="J58" i="23"/>
  <c r="J60" i="23" s="1"/>
  <c r="L42" i="23"/>
  <c r="M41" i="23"/>
  <c r="N41" i="23" s="1"/>
  <c r="O41" i="23" s="1"/>
  <c r="P41" i="23" s="1"/>
  <c r="Q41" i="23" s="1"/>
  <c r="K42" i="23"/>
  <c r="P42" i="23"/>
  <c r="K56" i="23"/>
  <c r="K65" i="23" s="1"/>
  <c r="K55" i="23"/>
  <c r="K64" i="23" s="1"/>
  <c r="K79" i="23" s="1"/>
  <c r="N42" i="23"/>
  <c r="I58" i="23"/>
  <c r="I60" i="23" s="1"/>
  <c r="P54" i="23"/>
  <c r="P63" i="23" s="1"/>
  <c r="P78" i="23" s="1"/>
  <c r="L54" i="23"/>
  <c r="L63" i="23" s="1"/>
  <c r="L78" i="23" s="1"/>
  <c r="H54" i="23"/>
  <c r="H63" i="23" s="1"/>
  <c r="H78" i="23" s="1"/>
  <c r="O54" i="23"/>
  <c r="K54" i="23"/>
  <c r="G54" i="23"/>
  <c r="G63" i="23" s="1"/>
  <c r="G78" i="23" s="1"/>
  <c r="Q37" i="23"/>
  <c r="L38" i="23"/>
  <c r="O42" i="23"/>
  <c r="G56" i="23"/>
  <c r="G65" i="23" s="1"/>
  <c r="G55" i="23"/>
  <c r="G64" i="23" s="1"/>
  <c r="G79" i="23" s="1"/>
  <c r="O56" i="23"/>
  <c r="O65" i="23" s="1"/>
  <c r="O55" i="23"/>
  <c r="O64" i="23" s="1"/>
  <c r="O79" i="23" s="1"/>
  <c r="G80" i="23"/>
  <c r="K80" i="23"/>
  <c r="K60" i="23"/>
  <c r="O80" i="23"/>
  <c r="I54" i="23"/>
  <c r="I63" i="23" s="1"/>
  <c r="I78" i="23" s="1"/>
  <c r="I81" i="23" s="1"/>
  <c r="I87" i="23" s="1"/>
  <c r="I89" i="23" s="1"/>
  <c r="I46" i="23" s="1"/>
  <c r="E55" i="23"/>
  <c r="E64" i="23" s="1"/>
  <c r="E79" i="23" s="1"/>
  <c r="E58" i="23"/>
  <c r="E60" i="23" s="1"/>
  <c r="M58" i="23"/>
  <c r="M60" i="23" s="1"/>
  <c r="Q39" i="23"/>
  <c r="F54" i="23"/>
  <c r="F63" i="23" s="1"/>
  <c r="F78" i="23" s="1"/>
  <c r="F81" i="23" s="1"/>
  <c r="F87" i="23" s="1"/>
  <c r="F89" i="23" s="1"/>
  <c r="F46" i="23" s="1"/>
  <c r="N54" i="23"/>
  <c r="N63" i="23" s="1"/>
  <c r="N78" i="23" s="1"/>
  <c r="N81" i="23" s="1"/>
  <c r="N87" i="23" s="1"/>
  <c r="N89" i="23" s="1"/>
  <c r="N46" i="23" s="1"/>
  <c r="G58" i="23"/>
  <c r="G60" i="23" s="1"/>
  <c r="K58" i="23"/>
  <c r="O58" i="23"/>
  <c r="O60" i="23" s="1"/>
  <c r="H38" i="23"/>
  <c r="P38" i="23"/>
  <c r="H60" i="23"/>
  <c r="L60" i="23"/>
  <c r="P60" i="23"/>
  <c r="J54" i="23"/>
  <c r="J63" i="23" s="1"/>
  <c r="J78" i="23" s="1"/>
  <c r="J81" i="23" s="1"/>
  <c r="J87" i="23" s="1"/>
  <c r="J89" i="23" s="1"/>
  <c r="J46" i="23" s="1"/>
  <c r="F58" i="23"/>
  <c r="F60" i="23" s="1"/>
  <c r="N58" i="23"/>
  <c r="N60" i="23" s="1"/>
  <c r="G72" i="23"/>
  <c r="K72" i="23"/>
  <c r="O72" i="23"/>
  <c r="G73" i="23"/>
  <c r="K73" i="23"/>
  <c r="O73" i="23"/>
  <c r="G74" i="23"/>
  <c r="K74" i="23"/>
  <c r="O74" i="23"/>
  <c r="G76" i="23"/>
  <c r="K76" i="23"/>
  <c r="O76" i="23"/>
  <c r="Q35" i="23"/>
  <c r="H72" i="23"/>
  <c r="L72" i="23"/>
  <c r="P72" i="23"/>
  <c r="H73" i="23"/>
  <c r="L73" i="23"/>
  <c r="P73" i="23"/>
  <c r="H74" i="23"/>
  <c r="L74" i="23"/>
  <c r="P74" i="23"/>
  <c r="H76" i="23"/>
  <c r="L76" i="23"/>
  <c r="G56" i="22"/>
  <c r="G65" i="22" s="1"/>
  <c r="G55" i="22"/>
  <c r="G64" i="22" s="1"/>
  <c r="G79" i="22" s="1"/>
  <c r="O56" i="22"/>
  <c r="O65" i="22" s="1"/>
  <c r="O55" i="22"/>
  <c r="O64" i="22" s="1"/>
  <c r="O79" i="22" s="1"/>
  <c r="L41" i="22"/>
  <c r="M41" i="22" s="1"/>
  <c r="N41" i="22" s="1"/>
  <c r="O41" i="22" s="1"/>
  <c r="P41" i="22" s="1"/>
  <c r="Q41" i="22" s="1"/>
  <c r="K42" i="22"/>
  <c r="E42" i="22"/>
  <c r="E58" i="22"/>
  <c r="E60" i="22" s="1"/>
  <c r="Q39" i="22"/>
  <c r="M42" i="22"/>
  <c r="M58" i="22"/>
  <c r="M60" i="22" s="1"/>
  <c r="O42" i="22"/>
  <c r="J42" i="22"/>
  <c r="N42" i="22"/>
  <c r="L42" i="22"/>
  <c r="H55" i="22"/>
  <c r="H64" i="22" s="1"/>
  <c r="H79" i="22" s="1"/>
  <c r="L56" i="22"/>
  <c r="L65" i="22" s="1"/>
  <c r="L80" i="22" s="1"/>
  <c r="P58" i="22"/>
  <c r="P60" i="22" s="1"/>
  <c r="O54" i="22"/>
  <c r="K54" i="22"/>
  <c r="G54" i="22"/>
  <c r="Q38" i="22"/>
  <c r="N54" i="22"/>
  <c r="N63" i="22" s="1"/>
  <c r="N78" i="22" s="1"/>
  <c r="J54" i="22"/>
  <c r="F54" i="22"/>
  <c r="I42" i="22"/>
  <c r="J80" i="22"/>
  <c r="J60" i="22"/>
  <c r="M54" i="22"/>
  <c r="E56" i="22"/>
  <c r="E65" i="22" s="1"/>
  <c r="E80" i="22" s="1"/>
  <c r="M56" i="22"/>
  <c r="M65" i="22" s="1"/>
  <c r="M80" i="22" s="1"/>
  <c r="F58" i="22"/>
  <c r="J58" i="22"/>
  <c r="N58" i="22"/>
  <c r="N60" i="22" s="1"/>
  <c r="G80" i="22"/>
  <c r="O80" i="22"/>
  <c r="H54" i="22"/>
  <c r="P54" i="22"/>
  <c r="P63" i="22" s="1"/>
  <c r="P78" i="22" s="1"/>
  <c r="P56" i="22"/>
  <c r="P65" i="22" s="1"/>
  <c r="P80" i="22" s="1"/>
  <c r="L58" i="22"/>
  <c r="L60" i="22" s="1"/>
  <c r="K56" i="22"/>
  <c r="K65" i="22" s="1"/>
  <c r="K80" i="22" s="1"/>
  <c r="K55" i="22"/>
  <c r="K64" i="22" s="1"/>
  <c r="K79" i="22" s="1"/>
  <c r="L54" i="22"/>
  <c r="L63" i="22" s="1"/>
  <c r="L78" i="22" s="1"/>
  <c r="L81" i="22" s="1"/>
  <c r="L87" i="22" s="1"/>
  <c r="L89" i="22" s="1"/>
  <c r="L46" i="22" s="1"/>
  <c r="H58" i="22"/>
  <c r="H60" i="22" s="1"/>
  <c r="F56" i="22"/>
  <c r="F65" i="22" s="1"/>
  <c r="F55" i="22"/>
  <c r="F64" i="22" s="1"/>
  <c r="F79" i="22" s="1"/>
  <c r="N56" i="22"/>
  <c r="N65" i="22" s="1"/>
  <c r="N55" i="22"/>
  <c r="N64" i="22" s="1"/>
  <c r="N79" i="22" s="1"/>
  <c r="F80" i="22"/>
  <c r="F60" i="22"/>
  <c r="N80" i="22"/>
  <c r="E54" i="22"/>
  <c r="E63" i="22" s="1"/>
  <c r="E78" i="22" s="1"/>
  <c r="I55" i="22"/>
  <c r="I64" i="22" s="1"/>
  <c r="I79" i="22" s="1"/>
  <c r="I58" i="22"/>
  <c r="I60" i="22" s="1"/>
  <c r="Q35" i="22"/>
  <c r="G58" i="22"/>
  <c r="G60" i="22" s="1"/>
  <c r="K58" i="22"/>
  <c r="K60" i="22" s="1"/>
  <c r="O58" i="22"/>
  <c r="O60" i="22" s="1"/>
  <c r="J56" i="22"/>
  <c r="J65" i="22" s="1"/>
  <c r="J55" i="22"/>
  <c r="J64" i="22" s="1"/>
  <c r="J79" i="22" s="1"/>
  <c r="I54" i="22"/>
  <c r="E55" i="22"/>
  <c r="E64" i="22" s="1"/>
  <c r="E79" i="22" s="1"/>
  <c r="Q37" i="22"/>
  <c r="F72" i="22"/>
  <c r="J72" i="22"/>
  <c r="N72" i="22"/>
  <c r="F73" i="22"/>
  <c r="J73" i="22"/>
  <c r="N73" i="22"/>
  <c r="F74" i="22"/>
  <c r="J74" i="22"/>
  <c r="N74" i="22"/>
  <c r="F76" i="22"/>
  <c r="J76" i="22"/>
  <c r="N76" i="22"/>
  <c r="G72" i="22"/>
  <c r="K72" i="22"/>
  <c r="O72" i="22"/>
  <c r="G73" i="22"/>
  <c r="K73" i="22"/>
  <c r="O73" i="22"/>
  <c r="G74" i="22"/>
  <c r="K74" i="22"/>
  <c r="O74" i="22"/>
  <c r="G76" i="22"/>
  <c r="K76" i="22"/>
  <c r="Q39" i="21"/>
  <c r="E42" i="21"/>
  <c r="L56" i="21"/>
  <c r="L65" i="21" s="1"/>
  <c r="L80" i="21" s="1"/>
  <c r="L55" i="21"/>
  <c r="L64" i="21" s="1"/>
  <c r="L79" i="21" s="1"/>
  <c r="G58" i="21"/>
  <c r="G60" i="21" s="1"/>
  <c r="E58" i="21"/>
  <c r="M56" i="21"/>
  <c r="M65" i="21" s="1"/>
  <c r="M80" i="21" s="1"/>
  <c r="M55" i="21"/>
  <c r="M64" i="21" s="1"/>
  <c r="M79" i="21" s="1"/>
  <c r="Q37" i="21"/>
  <c r="K56" i="21"/>
  <c r="K65" i="21" s="1"/>
  <c r="K55" i="21"/>
  <c r="K64" i="21" s="1"/>
  <c r="K79" i="21" s="1"/>
  <c r="K80" i="21"/>
  <c r="M58" i="21"/>
  <c r="K73" i="21"/>
  <c r="K42" i="21"/>
  <c r="K58" i="21"/>
  <c r="K60" i="21" s="1"/>
  <c r="O42" i="21"/>
  <c r="O58" i="21"/>
  <c r="O60" i="21" s="1"/>
  <c r="F38" i="21"/>
  <c r="F58" i="21"/>
  <c r="F60" i="21" s="1"/>
  <c r="J38" i="21"/>
  <c r="J58" i="21"/>
  <c r="J60" i="21" s="1"/>
  <c r="N38" i="21"/>
  <c r="N58" i="21"/>
  <c r="N60" i="21" s="1"/>
  <c r="E38" i="21"/>
  <c r="L42" i="21"/>
  <c r="I56" i="21"/>
  <c r="I65" i="21" s="1"/>
  <c r="I58" i="21"/>
  <c r="I60" i="21" s="1"/>
  <c r="P56" i="21"/>
  <c r="P65" i="21" s="1"/>
  <c r="P55" i="21"/>
  <c r="P64" i="21" s="1"/>
  <c r="P79" i="21" s="1"/>
  <c r="P76" i="21"/>
  <c r="L76" i="21"/>
  <c r="H76" i="21"/>
  <c r="P74" i="21"/>
  <c r="L74" i="21"/>
  <c r="H74" i="21"/>
  <c r="P73" i="21"/>
  <c r="L73" i="21"/>
  <c r="H73" i="21"/>
  <c r="P72" i="21"/>
  <c r="L72" i="21"/>
  <c r="H72" i="21"/>
  <c r="N76" i="21"/>
  <c r="J76" i="21"/>
  <c r="F76" i="21"/>
  <c r="N74" i="21"/>
  <c r="J74" i="21"/>
  <c r="F74" i="21"/>
  <c r="N73" i="21"/>
  <c r="J73" i="21"/>
  <c r="F73" i="21"/>
  <c r="N72" i="21"/>
  <c r="J72" i="21"/>
  <c r="F72" i="21"/>
  <c r="I76" i="21"/>
  <c r="M74" i="21"/>
  <c r="E74" i="21"/>
  <c r="I73" i="21"/>
  <c r="M72" i="21"/>
  <c r="E72" i="21"/>
  <c r="E60" i="21"/>
  <c r="O76" i="21"/>
  <c r="G76" i="21"/>
  <c r="K74" i="21"/>
  <c r="O73" i="21"/>
  <c r="G73" i="21"/>
  <c r="K72" i="21"/>
  <c r="M76" i="21"/>
  <c r="E76" i="21"/>
  <c r="I74" i="21"/>
  <c r="M73" i="21"/>
  <c r="E73" i="21"/>
  <c r="I72" i="21"/>
  <c r="I80" i="21"/>
  <c r="M60" i="21"/>
  <c r="G72" i="21"/>
  <c r="O74" i="21"/>
  <c r="H58" i="21"/>
  <c r="L58" i="21"/>
  <c r="H38" i="21"/>
  <c r="H60" i="21"/>
  <c r="L60" i="21"/>
  <c r="P80" i="21"/>
  <c r="P60" i="21"/>
  <c r="Q35" i="21"/>
  <c r="P44" i="23" l="1"/>
  <c r="J44" i="23"/>
  <c r="N44" i="23"/>
  <c r="E92" i="23"/>
  <c r="Q42" i="23"/>
  <c r="L56" i="23"/>
  <c r="L65" i="23" s="1"/>
  <c r="L80" i="23" s="1"/>
  <c r="L55" i="23"/>
  <c r="L64" i="23" s="1"/>
  <c r="L79" i="23" s="1"/>
  <c r="L81" i="23" s="1"/>
  <c r="K63" i="23"/>
  <c r="K78" i="23" s="1"/>
  <c r="K81" i="23" s="1"/>
  <c r="K87" i="23" s="1"/>
  <c r="K89" i="23" s="1"/>
  <c r="K46" i="23" s="1"/>
  <c r="P81" i="23"/>
  <c r="P87" i="23" s="1"/>
  <c r="P89" i="23" s="1"/>
  <c r="P46" i="23" s="1"/>
  <c r="H56" i="23"/>
  <c r="H65" i="23" s="1"/>
  <c r="H80" i="23" s="1"/>
  <c r="H81" i="23" s="1"/>
  <c r="H55" i="23"/>
  <c r="H64" i="23" s="1"/>
  <c r="H79" i="23" s="1"/>
  <c r="Q38" i="23"/>
  <c r="K44" i="23"/>
  <c r="G81" i="23"/>
  <c r="G87" i="23" s="1"/>
  <c r="G89" i="23" s="1"/>
  <c r="G46" i="23" s="1"/>
  <c r="E63" i="23"/>
  <c r="E78" i="23" s="1"/>
  <c r="E81" i="23" s="1"/>
  <c r="E87" i="23" s="1"/>
  <c r="E89" i="23" s="1"/>
  <c r="E46" i="23" s="1"/>
  <c r="F44" i="23"/>
  <c r="P56" i="23"/>
  <c r="P65" i="23" s="1"/>
  <c r="P80" i="23" s="1"/>
  <c r="P55" i="23"/>
  <c r="P64" i="23" s="1"/>
  <c r="P79" i="23" s="1"/>
  <c r="M44" i="23"/>
  <c r="O63" i="23"/>
  <c r="O78" i="23" s="1"/>
  <c r="O81" i="23" s="1"/>
  <c r="O87" i="23" s="1"/>
  <c r="O89" i="23" s="1"/>
  <c r="O46" i="23" s="1"/>
  <c r="I44" i="23"/>
  <c r="M63" i="23"/>
  <c r="M78" i="23" s="1"/>
  <c r="M81" i="23" s="1"/>
  <c r="M87" i="23" s="1"/>
  <c r="M89" i="23" s="1"/>
  <c r="M46" i="23" s="1"/>
  <c r="M42" i="23"/>
  <c r="K44" i="22"/>
  <c r="O63" i="22"/>
  <c r="O78" i="22" s="1"/>
  <c r="O81" i="22" s="1"/>
  <c r="O87" i="22" s="1"/>
  <c r="O89" i="22" s="1"/>
  <c r="O46" i="22" s="1"/>
  <c r="I63" i="22"/>
  <c r="I78" i="22" s="1"/>
  <c r="I81" i="22" s="1"/>
  <c r="I87" i="22" s="1"/>
  <c r="I89" i="22" s="1"/>
  <c r="I46" i="22" s="1"/>
  <c r="P81" i="22"/>
  <c r="P87" i="22" s="1"/>
  <c r="P89" i="22" s="1"/>
  <c r="P46" i="22" s="1"/>
  <c r="E81" i="22"/>
  <c r="E87" i="22" s="1"/>
  <c r="E89" i="22" s="1"/>
  <c r="E46" i="22" s="1"/>
  <c r="H63" i="22"/>
  <c r="H78" i="22" s="1"/>
  <c r="H81" i="22" s="1"/>
  <c r="H87" i="22" s="1"/>
  <c r="H89" i="22" s="1"/>
  <c r="H46" i="22" s="1"/>
  <c r="M63" i="22"/>
  <c r="M78" i="22" s="1"/>
  <c r="M81" i="22" s="1"/>
  <c r="M87" i="22" s="1"/>
  <c r="M89" i="22" s="1"/>
  <c r="M46" i="22" s="1"/>
  <c r="F63" i="22"/>
  <c r="F78" i="22" s="1"/>
  <c r="F81" i="22" s="1"/>
  <c r="F87" i="22" s="1"/>
  <c r="F89" i="22" s="1"/>
  <c r="F46" i="22" s="1"/>
  <c r="G63" i="22"/>
  <c r="G78" i="22" s="1"/>
  <c r="G81" i="22" s="1"/>
  <c r="G87" i="22" s="1"/>
  <c r="G89" i="22" s="1"/>
  <c r="G46" i="22" s="1"/>
  <c r="E92" i="22"/>
  <c r="Q42" i="22"/>
  <c r="N81" i="22"/>
  <c r="N87" i="22" s="1"/>
  <c r="N89" i="22" s="1"/>
  <c r="N46" i="22" s="1"/>
  <c r="P44" i="22"/>
  <c r="H44" i="22"/>
  <c r="L44" i="22"/>
  <c r="J63" i="22"/>
  <c r="J78" i="22" s="1"/>
  <c r="J81" i="22" s="1"/>
  <c r="J87" i="22" s="1"/>
  <c r="J89" i="22" s="1"/>
  <c r="J46" i="22" s="1"/>
  <c r="K63" i="22"/>
  <c r="K78" i="22" s="1"/>
  <c r="K81" i="22" s="1"/>
  <c r="K87" i="22" s="1"/>
  <c r="K89" i="22" s="1"/>
  <c r="K46" i="22" s="1"/>
  <c r="E44" i="22"/>
  <c r="P42" i="22"/>
  <c r="F56" i="21"/>
  <c r="F65" i="21" s="1"/>
  <c r="F80" i="21" s="1"/>
  <c r="F55" i="21"/>
  <c r="F64" i="21" s="1"/>
  <c r="F79" i="21" s="1"/>
  <c r="H56" i="21"/>
  <c r="H65" i="21" s="1"/>
  <c r="H80" i="21" s="1"/>
  <c r="H55" i="21"/>
  <c r="H64" i="21" s="1"/>
  <c r="H79" i="21" s="1"/>
  <c r="N55" i="21"/>
  <c r="N64" i="21" s="1"/>
  <c r="N79" i="21" s="1"/>
  <c r="N56" i="21"/>
  <c r="N65" i="21" s="1"/>
  <c r="N80" i="21" s="1"/>
  <c r="P54" i="21"/>
  <c r="P63" i="21" s="1"/>
  <c r="P78" i="21" s="1"/>
  <c r="P81" i="21" s="1"/>
  <c r="P87" i="21" s="1"/>
  <c r="P89" i="21" s="1"/>
  <c r="P46" i="21" s="1"/>
  <c r="L54" i="21"/>
  <c r="L63" i="21" s="1"/>
  <c r="L78" i="21" s="1"/>
  <c r="L81" i="21" s="1"/>
  <c r="L87" i="21" s="1"/>
  <c r="L89" i="21" s="1"/>
  <c r="L46" i="21" s="1"/>
  <c r="H54" i="21"/>
  <c r="H63" i="21" s="1"/>
  <c r="H78" i="21" s="1"/>
  <c r="O54" i="21"/>
  <c r="O63" i="21" s="1"/>
  <c r="O78" i="21" s="1"/>
  <c r="O81" i="21" s="1"/>
  <c r="O87" i="21" s="1"/>
  <c r="O89" i="21" s="1"/>
  <c r="O46" i="21" s="1"/>
  <c r="J54" i="21"/>
  <c r="J63" i="21" s="1"/>
  <c r="J78" i="21" s="1"/>
  <c r="E54" i="21"/>
  <c r="E63" i="21" s="1"/>
  <c r="E78" i="21" s="1"/>
  <c r="N54" i="21"/>
  <c r="N63" i="21" s="1"/>
  <c r="N78" i="21" s="1"/>
  <c r="I54" i="21"/>
  <c r="I63" i="21" s="1"/>
  <c r="I78" i="21" s="1"/>
  <c r="I81" i="21" s="1"/>
  <c r="I87" i="21" s="1"/>
  <c r="I89" i="21" s="1"/>
  <c r="I46" i="21" s="1"/>
  <c r="Q38" i="21"/>
  <c r="E56" i="21"/>
  <c r="E65" i="21" s="1"/>
  <c r="E80" i="21" s="1"/>
  <c r="M54" i="21"/>
  <c r="M63" i="21" s="1"/>
  <c r="M78" i="21" s="1"/>
  <c r="M81" i="21" s="1"/>
  <c r="M87" i="21" s="1"/>
  <c r="M89" i="21" s="1"/>
  <c r="M46" i="21" s="1"/>
  <c r="G54" i="21"/>
  <c r="G63" i="21" s="1"/>
  <c r="G78" i="21" s="1"/>
  <c r="G81" i="21" s="1"/>
  <c r="G87" i="21" s="1"/>
  <c r="G89" i="21" s="1"/>
  <c r="G46" i="21" s="1"/>
  <c r="E55" i="21"/>
  <c r="E64" i="21" s="1"/>
  <c r="E79" i="21" s="1"/>
  <c r="K54" i="21"/>
  <c r="K63" i="21" s="1"/>
  <c r="K78" i="21" s="1"/>
  <c r="K81" i="21" s="1"/>
  <c r="K87" i="21" s="1"/>
  <c r="K89" i="21" s="1"/>
  <c r="K46" i="21" s="1"/>
  <c r="F54" i="21"/>
  <c r="F63" i="21" s="1"/>
  <c r="F78" i="21" s="1"/>
  <c r="J56" i="21"/>
  <c r="J65" i="21" s="1"/>
  <c r="J80" i="21" s="1"/>
  <c r="J55" i="21"/>
  <c r="J64" i="21" s="1"/>
  <c r="J79" i="21" s="1"/>
  <c r="E92" i="21"/>
  <c r="Q42" i="21"/>
  <c r="F81" i="21" l="1"/>
  <c r="F87" i="21" s="1"/>
  <c r="F89" i="21" s="1"/>
  <c r="F46" i="21" s="1"/>
  <c r="N81" i="21"/>
  <c r="N87" i="21" s="1"/>
  <c r="N89" i="21" s="1"/>
  <c r="N46" i="21" s="1"/>
  <c r="L44" i="21"/>
  <c r="G44" i="21"/>
  <c r="P44" i="21"/>
  <c r="H81" i="21"/>
  <c r="H87" i="21" s="1"/>
  <c r="H89" i="21" s="1"/>
  <c r="H46" i="21" s="1"/>
  <c r="L87" i="23"/>
  <c r="L89" i="23" s="1"/>
  <c r="L46" i="23" s="1"/>
  <c r="L44" i="23"/>
  <c r="H87" i="23"/>
  <c r="H89" i="23" s="1"/>
  <c r="H46" i="23" s="1"/>
  <c r="Q46" i="23" s="1"/>
  <c r="E94" i="23" s="1"/>
  <c r="H44" i="23"/>
  <c r="E44" i="23"/>
  <c r="O44" i="23"/>
  <c r="G44" i="23"/>
  <c r="N44" i="22"/>
  <c r="J44" i="22"/>
  <c r="F44" i="22"/>
  <c r="M44" i="22"/>
  <c r="O44" i="22"/>
  <c r="Q46" i="22"/>
  <c r="E94" i="22" s="1"/>
  <c r="I44" i="22"/>
  <c r="G44" i="22"/>
  <c r="E81" i="21"/>
  <c r="M44" i="21"/>
  <c r="K44" i="21"/>
  <c r="J81" i="21"/>
  <c r="O44" i="21"/>
  <c r="I44" i="21"/>
  <c r="F44" i="21" l="1"/>
  <c r="N44" i="21"/>
  <c r="H44" i="21"/>
  <c r="Q44" i="23"/>
  <c r="E93" i="23" s="1"/>
  <c r="F84" i="23"/>
  <c r="Q44" i="22"/>
  <c r="E93" i="22" s="1"/>
  <c r="F84" i="22"/>
  <c r="J87" i="21"/>
  <c r="J89" i="21" s="1"/>
  <c r="J46" i="21" s="1"/>
  <c r="J44" i="21"/>
  <c r="E87" i="21"/>
  <c r="E89" i="21" s="1"/>
  <c r="E46" i="21" s="1"/>
  <c r="E44" i="21"/>
  <c r="Q44" i="21" l="1"/>
  <c r="E93" i="21" s="1"/>
  <c r="F84" i="21"/>
  <c r="Q46" i="21"/>
  <c r="E94" i="21" s="1"/>
  <c r="G56" i="20" l="1"/>
  <c r="H56" i="20"/>
  <c r="I56" i="20"/>
  <c r="J56" i="20"/>
  <c r="K56" i="20"/>
  <c r="L56" i="20"/>
  <c r="M56" i="20"/>
  <c r="N56" i="20"/>
  <c r="N65" i="20" s="1"/>
  <c r="N80" i="20" s="1"/>
  <c r="O56" i="20"/>
  <c r="P56" i="20"/>
  <c r="F56" i="20"/>
  <c r="E56" i="20"/>
  <c r="F58" i="20"/>
  <c r="G58" i="20"/>
  <c r="H58" i="20"/>
  <c r="I58" i="20"/>
  <c r="J58" i="20"/>
  <c r="K58" i="20"/>
  <c r="L58" i="20"/>
  <c r="M58" i="20"/>
  <c r="N58" i="20"/>
  <c r="O58" i="20"/>
  <c r="P58" i="20"/>
  <c r="E58" i="20"/>
  <c r="J79" i="20"/>
  <c r="M76" i="20"/>
  <c r="O73" i="20"/>
  <c r="F72" i="20"/>
  <c r="P68" i="20"/>
  <c r="O68" i="20"/>
  <c r="N68" i="20"/>
  <c r="M68" i="20"/>
  <c r="L68" i="20"/>
  <c r="K68" i="20"/>
  <c r="J68" i="20"/>
  <c r="I68" i="20"/>
  <c r="H68" i="20"/>
  <c r="G68" i="20"/>
  <c r="F68" i="20"/>
  <c r="E68" i="20"/>
  <c r="N64" i="20"/>
  <c r="J55" i="20"/>
  <c r="J64" i="20" s="1"/>
  <c r="P43" i="20"/>
  <c r="O43" i="20"/>
  <c r="N43" i="20"/>
  <c r="M43" i="20"/>
  <c r="L43" i="20"/>
  <c r="K43" i="20"/>
  <c r="J43" i="20"/>
  <c r="I43" i="20"/>
  <c r="H43" i="20"/>
  <c r="G43" i="20"/>
  <c r="F43" i="20"/>
  <c r="E43" i="20"/>
  <c r="N74" i="20" s="1"/>
  <c r="F41" i="20"/>
  <c r="G41" i="20" s="1"/>
  <c r="H41" i="20" s="1"/>
  <c r="I41" i="20" s="1"/>
  <c r="J41" i="20" s="1"/>
  <c r="K41" i="20" s="1"/>
  <c r="L41" i="20" s="1"/>
  <c r="M41" i="20" s="1"/>
  <c r="P40" i="20"/>
  <c r="O40" i="20"/>
  <c r="N40" i="20"/>
  <c r="M40" i="20"/>
  <c r="L40" i="20"/>
  <c r="K40" i="20"/>
  <c r="J40" i="20"/>
  <c r="I40" i="20"/>
  <c r="H40" i="20"/>
  <c r="G40" i="20"/>
  <c r="F40" i="20"/>
  <c r="E40" i="20"/>
  <c r="Q40" i="20" s="1"/>
  <c r="L39" i="20"/>
  <c r="H39" i="20"/>
  <c r="G39" i="20"/>
  <c r="G42" i="20" s="1"/>
  <c r="P38" i="20"/>
  <c r="O38" i="20"/>
  <c r="O65" i="20" s="1"/>
  <c r="O80" i="20" s="1"/>
  <c r="K38" i="20"/>
  <c r="K65" i="20" s="1"/>
  <c r="I38" i="20"/>
  <c r="I55" i="20" s="1"/>
  <c r="I64" i="20" s="1"/>
  <c r="I79" i="20" s="1"/>
  <c r="G38" i="20"/>
  <c r="G55" i="20" s="1"/>
  <c r="G64" i="20" s="1"/>
  <c r="P37" i="20"/>
  <c r="O37" i="20"/>
  <c r="N37" i="20"/>
  <c r="N38" i="20" s="1"/>
  <c r="N55" i="20" s="1"/>
  <c r="M37" i="20"/>
  <c r="M38" i="20" s="1"/>
  <c r="L37" i="20"/>
  <c r="K37" i="20"/>
  <c r="J37" i="20"/>
  <c r="J38" i="20" s="1"/>
  <c r="I37" i="20"/>
  <c r="H37" i="20"/>
  <c r="G37" i="20"/>
  <c r="F37" i="20"/>
  <c r="F38" i="20" s="1"/>
  <c r="F65" i="20" s="1"/>
  <c r="F80" i="20" s="1"/>
  <c r="E37" i="20"/>
  <c r="Q36" i="20"/>
  <c r="P35" i="20"/>
  <c r="P39" i="20" s="1"/>
  <c r="O35" i="20"/>
  <c r="O39" i="20" s="1"/>
  <c r="N35" i="20"/>
  <c r="N39" i="20" s="1"/>
  <c r="M35" i="20"/>
  <c r="M39" i="20" s="1"/>
  <c r="L35" i="20"/>
  <c r="K35" i="20"/>
  <c r="K39" i="20" s="1"/>
  <c r="J35" i="20"/>
  <c r="J39" i="20" s="1"/>
  <c r="I35" i="20"/>
  <c r="I39" i="20" s="1"/>
  <c r="H35" i="20"/>
  <c r="G35" i="20"/>
  <c r="F35" i="20"/>
  <c r="F39" i="20" s="1"/>
  <c r="F42" i="20" s="1"/>
  <c r="E35" i="20"/>
  <c r="E39" i="20" s="1"/>
  <c r="F55" i="19"/>
  <c r="G55" i="19"/>
  <c r="H55" i="19"/>
  <c r="I55" i="19"/>
  <c r="I64" i="19" s="1"/>
  <c r="J55" i="19"/>
  <c r="K55" i="19"/>
  <c r="L55" i="19"/>
  <c r="M55" i="19"/>
  <c r="M64" i="19" s="1"/>
  <c r="N55" i="19"/>
  <c r="O55" i="19"/>
  <c r="P55" i="19"/>
  <c r="E55" i="19"/>
  <c r="E64" i="19" s="1"/>
  <c r="I56" i="19"/>
  <c r="J56" i="19"/>
  <c r="K56" i="19"/>
  <c r="L56" i="19"/>
  <c r="M56" i="19"/>
  <c r="N56" i="19"/>
  <c r="O56" i="19"/>
  <c r="H56" i="19"/>
  <c r="G56" i="19"/>
  <c r="F56" i="19"/>
  <c r="F64" i="19"/>
  <c r="E56" i="19"/>
  <c r="E65" i="19" s="1"/>
  <c r="P68" i="19"/>
  <c r="O68" i="19"/>
  <c r="N68" i="19"/>
  <c r="M68" i="19"/>
  <c r="L68" i="19"/>
  <c r="K68" i="19"/>
  <c r="J68" i="19"/>
  <c r="I68" i="19"/>
  <c r="H68" i="19"/>
  <c r="G68" i="19"/>
  <c r="F68" i="19"/>
  <c r="E68" i="19"/>
  <c r="N58" i="19"/>
  <c r="F58" i="19"/>
  <c r="M65" i="19"/>
  <c r="J65" i="19"/>
  <c r="I65" i="19"/>
  <c r="N64" i="19"/>
  <c r="M54" i="19"/>
  <c r="J54" i="19"/>
  <c r="I54" i="19"/>
  <c r="E54" i="19"/>
  <c r="P43" i="19"/>
  <c r="O43" i="19"/>
  <c r="N43" i="19"/>
  <c r="M43" i="19"/>
  <c r="L43" i="19"/>
  <c r="K43" i="19"/>
  <c r="J43" i="19"/>
  <c r="I43" i="19"/>
  <c r="H43" i="19"/>
  <c r="G43" i="19"/>
  <c r="F43" i="19"/>
  <c r="E43" i="19"/>
  <c r="P76" i="19" s="1"/>
  <c r="F41" i="19"/>
  <c r="G41" i="19" s="1"/>
  <c r="H41" i="19" s="1"/>
  <c r="I41" i="19" s="1"/>
  <c r="P40" i="19"/>
  <c r="O40" i="19"/>
  <c r="N40" i="19"/>
  <c r="M40" i="19"/>
  <c r="L40" i="19"/>
  <c r="K40" i="19"/>
  <c r="J40" i="19"/>
  <c r="I40" i="19"/>
  <c r="H40" i="19"/>
  <c r="G40" i="19"/>
  <c r="F40" i="19"/>
  <c r="E40" i="19"/>
  <c r="Q40" i="19" s="1"/>
  <c r="N39" i="19"/>
  <c r="K39" i="19"/>
  <c r="J39" i="19"/>
  <c r="J58" i="19" s="1"/>
  <c r="F39" i="19"/>
  <c r="P38" i="19"/>
  <c r="O38" i="19"/>
  <c r="K38" i="19"/>
  <c r="H38" i="19"/>
  <c r="G38" i="19"/>
  <c r="P37" i="19"/>
  <c r="O37" i="19"/>
  <c r="N37" i="19"/>
  <c r="N38" i="19" s="1"/>
  <c r="N65" i="19" s="1"/>
  <c r="M37" i="19"/>
  <c r="M38" i="19" s="1"/>
  <c r="L37" i="19"/>
  <c r="K37" i="19"/>
  <c r="K58" i="19" s="1"/>
  <c r="J37" i="19"/>
  <c r="J38" i="19" s="1"/>
  <c r="J64" i="19" s="1"/>
  <c r="I37" i="19"/>
  <c r="I38" i="19" s="1"/>
  <c r="H37" i="19"/>
  <c r="G37" i="19"/>
  <c r="F37" i="19"/>
  <c r="F38" i="19" s="1"/>
  <c r="F65" i="19" s="1"/>
  <c r="E37" i="19"/>
  <c r="E38" i="19" s="1"/>
  <c r="Q36" i="19"/>
  <c r="P35" i="19"/>
  <c r="P39" i="19" s="1"/>
  <c r="O35" i="19"/>
  <c r="O39" i="19" s="1"/>
  <c r="N35" i="19"/>
  <c r="M35" i="19"/>
  <c r="M39" i="19" s="1"/>
  <c r="M58" i="19" s="1"/>
  <c r="L35" i="19"/>
  <c r="L39" i="19" s="1"/>
  <c r="K35" i="19"/>
  <c r="J35" i="19"/>
  <c r="I35" i="19"/>
  <c r="I39" i="19" s="1"/>
  <c r="I58" i="19" s="1"/>
  <c r="H35" i="19"/>
  <c r="H39" i="19" s="1"/>
  <c r="H42" i="19" s="1"/>
  <c r="G35" i="19"/>
  <c r="G39" i="19" s="1"/>
  <c r="G42" i="19" s="1"/>
  <c r="F35" i="19"/>
  <c r="E35" i="19"/>
  <c r="E39" i="19" s="1"/>
  <c r="E76" i="19" l="1"/>
  <c r="E72" i="19"/>
  <c r="I72" i="19"/>
  <c r="M72" i="19"/>
  <c r="E73" i="19"/>
  <c r="I74" i="19"/>
  <c r="M73" i="19"/>
  <c r="J73" i="19"/>
  <c r="N74" i="19"/>
  <c r="F79" i="19"/>
  <c r="M60" i="19"/>
  <c r="I80" i="19"/>
  <c r="F74" i="19"/>
  <c r="J76" i="19"/>
  <c r="J80" i="19"/>
  <c r="J60" i="19"/>
  <c r="N79" i="19"/>
  <c r="F60" i="19"/>
  <c r="I73" i="19"/>
  <c r="E74" i="19"/>
  <c r="M74" i="19"/>
  <c r="I76" i="19"/>
  <c r="E80" i="19"/>
  <c r="E79" i="19"/>
  <c r="M79" i="19"/>
  <c r="I79" i="19"/>
  <c r="N60" i="19"/>
  <c r="M76" i="19"/>
  <c r="F80" i="19"/>
  <c r="J79" i="19"/>
  <c r="N80" i="19"/>
  <c r="M80" i="19"/>
  <c r="F72" i="19"/>
  <c r="J72" i="19"/>
  <c r="N72" i="19"/>
  <c r="F73" i="19"/>
  <c r="N73" i="19"/>
  <c r="J74" i="19"/>
  <c r="F76" i="19"/>
  <c r="N76" i="19"/>
  <c r="J65" i="20"/>
  <c r="J80" i="20" s="1"/>
  <c r="I60" i="20"/>
  <c r="N41" i="20"/>
  <c r="O41" i="20" s="1"/>
  <c r="P41" i="20" s="1"/>
  <c r="Q41" i="20" s="1"/>
  <c r="M42" i="20"/>
  <c r="G60" i="20"/>
  <c r="N79" i="20"/>
  <c r="K72" i="20"/>
  <c r="I74" i="20"/>
  <c r="J42" i="20"/>
  <c r="N42" i="20"/>
  <c r="E38" i="20"/>
  <c r="M55" i="20"/>
  <c r="M64" i="20" s="1"/>
  <c r="M79" i="20" s="1"/>
  <c r="M65" i="20"/>
  <c r="Q37" i="20"/>
  <c r="L42" i="20"/>
  <c r="O55" i="20"/>
  <c r="O64" i="20" s="1"/>
  <c r="O79" i="20" s="1"/>
  <c r="E73" i="20"/>
  <c r="P42" i="20"/>
  <c r="P76" i="20"/>
  <c r="L76" i="20"/>
  <c r="H76" i="20"/>
  <c r="P74" i="20"/>
  <c r="L74" i="20"/>
  <c r="H74" i="20"/>
  <c r="P73" i="20"/>
  <c r="L73" i="20"/>
  <c r="H73" i="20"/>
  <c r="P72" i="20"/>
  <c r="L72" i="20"/>
  <c r="H72" i="20"/>
  <c r="O76" i="20"/>
  <c r="J76" i="20"/>
  <c r="E76" i="20"/>
  <c r="K74" i="20"/>
  <c r="F74" i="20"/>
  <c r="M73" i="20"/>
  <c r="G73" i="20"/>
  <c r="N72" i="20"/>
  <c r="I72" i="20"/>
  <c r="N76" i="20"/>
  <c r="O74" i="20"/>
  <c r="E74" i="20"/>
  <c r="F73" i="20"/>
  <c r="G72" i="20"/>
  <c r="K76" i="20"/>
  <c r="F76" i="20"/>
  <c r="M74" i="20"/>
  <c r="G74" i="20"/>
  <c r="N73" i="20"/>
  <c r="I73" i="20"/>
  <c r="O72" i="20"/>
  <c r="J72" i="20"/>
  <c r="E72" i="20"/>
  <c r="E60" i="20"/>
  <c r="I76" i="20"/>
  <c r="J74" i="20"/>
  <c r="K73" i="20"/>
  <c r="M72" i="20"/>
  <c r="M80" i="20"/>
  <c r="M60" i="20"/>
  <c r="K42" i="20"/>
  <c r="K60" i="20"/>
  <c r="O42" i="20"/>
  <c r="O60" i="20"/>
  <c r="G79" i="20"/>
  <c r="I42" i="20"/>
  <c r="H42" i="20"/>
  <c r="K80" i="20"/>
  <c r="I65" i="20"/>
  <c r="I80" i="20" s="1"/>
  <c r="J73" i="20"/>
  <c r="G76" i="20"/>
  <c r="F55" i="20"/>
  <c r="F64" i="20" s="1"/>
  <c r="F79" i="20" s="1"/>
  <c r="K55" i="20"/>
  <c r="K64" i="20" s="1"/>
  <c r="K79" i="20" s="1"/>
  <c r="N60" i="20"/>
  <c r="Q39" i="20"/>
  <c r="H60" i="20"/>
  <c r="P60" i="20"/>
  <c r="H38" i="20"/>
  <c r="L60" i="20"/>
  <c r="G65" i="20"/>
  <c r="G80" i="20" s="1"/>
  <c r="F60" i="20"/>
  <c r="P65" i="20"/>
  <c r="P80" i="20" s="1"/>
  <c r="P55" i="20"/>
  <c r="P64" i="20" s="1"/>
  <c r="P79" i="20" s="1"/>
  <c r="L38" i="20"/>
  <c r="E42" i="20"/>
  <c r="J60" i="20"/>
  <c r="Q35" i="20"/>
  <c r="I60" i="19"/>
  <c r="I63" i="19"/>
  <c r="I78" i="19" s="1"/>
  <c r="J63" i="19"/>
  <c r="J78" i="19" s="1"/>
  <c r="J41" i="19"/>
  <c r="K41" i="19" s="1"/>
  <c r="L41" i="19" s="1"/>
  <c r="M41" i="19" s="1"/>
  <c r="N41" i="19" s="1"/>
  <c r="O41" i="19" s="1"/>
  <c r="P41" i="19" s="1"/>
  <c r="Q41" i="19" s="1"/>
  <c r="I42" i="19"/>
  <c r="M63" i="19"/>
  <c r="M78" i="19" s="1"/>
  <c r="G58" i="19"/>
  <c r="O58" i="19"/>
  <c r="O60" i="19" s="1"/>
  <c r="H60" i="19"/>
  <c r="P80" i="19"/>
  <c r="Q39" i="19"/>
  <c r="L58" i="19"/>
  <c r="L60" i="19" s="1"/>
  <c r="K65" i="19"/>
  <c r="K80" i="19" s="1"/>
  <c r="K64" i="19"/>
  <c r="K79" i="19" s="1"/>
  <c r="F42" i="19"/>
  <c r="P54" i="19"/>
  <c r="L54" i="19"/>
  <c r="L63" i="19" s="1"/>
  <c r="L78" i="19" s="1"/>
  <c r="H54" i="19"/>
  <c r="O54" i="19"/>
  <c r="K54" i="19"/>
  <c r="K63" i="19" s="1"/>
  <c r="K78" i="19" s="1"/>
  <c r="G54" i="19"/>
  <c r="G63" i="19" s="1"/>
  <c r="G78" i="19" s="1"/>
  <c r="Q37" i="19"/>
  <c r="L38" i="19"/>
  <c r="E42" i="19"/>
  <c r="F54" i="19"/>
  <c r="F63" i="19" s="1"/>
  <c r="F78" i="19" s="1"/>
  <c r="N54" i="19"/>
  <c r="N63" i="19" s="1"/>
  <c r="N78" i="19" s="1"/>
  <c r="H65" i="19"/>
  <c r="H80" i="19" s="1"/>
  <c r="H64" i="19"/>
  <c r="H79" i="19" s="1"/>
  <c r="P56" i="19"/>
  <c r="P65" i="19" s="1"/>
  <c r="P64" i="19"/>
  <c r="P79" i="19" s="1"/>
  <c r="H58" i="19"/>
  <c r="P58" i="19"/>
  <c r="P60" i="19" s="1"/>
  <c r="N42" i="19"/>
  <c r="G65" i="19"/>
  <c r="G64" i="19"/>
  <c r="G79" i="19" s="1"/>
  <c r="O65" i="19"/>
  <c r="O80" i="19" s="1"/>
  <c r="O64" i="19"/>
  <c r="O79" i="19" s="1"/>
  <c r="G80" i="19"/>
  <c r="G60" i="19"/>
  <c r="K60" i="19"/>
  <c r="E58" i="19"/>
  <c r="E60" i="19" s="1"/>
  <c r="G72" i="19"/>
  <c r="K72" i="19"/>
  <c r="O72" i="19"/>
  <c r="G73" i="19"/>
  <c r="K73" i="19"/>
  <c r="O73" i="19"/>
  <c r="G74" i="19"/>
  <c r="K74" i="19"/>
  <c r="O74" i="19"/>
  <c r="G76" i="19"/>
  <c r="K76" i="19"/>
  <c r="O76" i="19"/>
  <c r="Q35" i="19"/>
  <c r="H72" i="19"/>
  <c r="L72" i="19"/>
  <c r="P72" i="19"/>
  <c r="H73" i="19"/>
  <c r="L73" i="19"/>
  <c r="P73" i="19"/>
  <c r="H74" i="19"/>
  <c r="L74" i="19"/>
  <c r="P74" i="19"/>
  <c r="H76" i="19"/>
  <c r="L76" i="19"/>
  <c r="E45" i="18"/>
  <c r="K77" i="18" s="1"/>
  <c r="E39" i="18"/>
  <c r="E37" i="18"/>
  <c r="E41" i="18" s="1"/>
  <c r="E44" i="18" s="1"/>
  <c r="F39" i="18"/>
  <c r="F41" i="18"/>
  <c r="F59" i="18" s="1"/>
  <c r="G39" i="18"/>
  <c r="G40" i="18" s="1"/>
  <c r="G57" i="18" s="1"/>
  <c r="G66" i="18" s="1"/>
  <c r="G41" i="18"/>
  <c r="G59" i="18" s="1"/>
  <c r="H39" i="18"/>
  <c r="H41" i="18"/>
  <c r="H59" i="18" s="1"/>
  <c r="I39" i="18"/>
  <c r="I40" i="18" s="1"/>
  <c r="I41" i="18"/>
  <c r="I59" i="18" s="1"/>
  <c r="J39" i="18"/>
  <c r="J41" i="18"/>
  <c r="K39" i="18"/>
  <c r="K40" i="18" s="1"/>
  <c r="K57" i="18" s="1"/>
  <c r="K66" i="18" s="1"/>
  <c r="K41" i="18"/>
  <c r="K59" i="18" s="1"/>
  <c r="L39" i="18"/>
  <c r="L41" i="18"/>
  <c r="M39" i="18"/>
  <c r="M40" i="18" s="1"/>
  <c r="M41" i="18"/>
  <c r="M59" i="18" s="1"/>
  <c r="N39" i="18"/>
  <c r="N41" i="18"/>
  <c r="N59" i="18" s="1"/>
  <c r="O39" i="18"/>
  <c r="O40" i="18" s="1"/>
  <c r="O57" i="18" s="1"/>
  <c r="O66" i="18" s="1"/>
  <c r="O41" i="18"/>
  <c r="P39" i="18"/>
  <c r="P40" i="18" s="1"/>
  <c r="P41" i="18"/>
  <c r="P59" i="18" s="1"/>
  <c r="F40" i="18"/>
  <c r="H40" i="18"/>
  <c r="H57" i="18" s="1"/>
  <c r="H66" i="18" s="1"/>
  <c r="J40" i="18"/>
  <c r="K56" i="18"/>
  <c r="K65" i="18" s="1"/>
  <c r="L40" i="18"/>
  <c r="L57" i="18" s="1"/>
  <c r="L66" i="18" s="1"/>
  <c r="N40" i="18"/>
  <c r="K45" i="18"/>
  <c r="P45" i="18"/>
  <c r="O45" i="18"/>
  <c r="N45" i="18"/>
  <c r="M45" i="18"/>
  <c r="L45" i="18"/>
  <c r="J45" i="18"/>
  <c r="I45" i="18"/>
  <c r="H45" i="18"/>
  <c r="G45" i="18"/>
  <c r="F45" i="18"/>
  <c r="F42" i="18"/>
  <c r="P42" i="18"/>
  <c r="O42" i="18"/>
  <c r="N42" i="18"/>
  <c r="M42" i="18"/>
  <c r="L42" i="18"/>
  <c r="K42" i="18"/>
  <c r="J42" i="18"/>
  <c r="I42" i="18"/>
  <c r="H42" i="18"/>
  <c r="G42" i="18"/>
  <c r="E42" i="18"/>
  <c r="Q38" i="18"/>
  <c r="L81" i="18" l="1"/>
  <c r="F81" i="19"/>
  <c r="F87" i="19" s="1"/>
  <c r="F89" i="19" s="1"/>
  <c r="F46" i="19" s="1"/>
  <c r="I81" i="19"/>
  <c r="I87" i="19" s="1"/>
  <c r="I89" i="19" s="1"/>
  <c r="I46" i="19" s="1"/>
  <c r="J81" i="19"/>
  <c r="J44" i="19" s="1"/>
  <c r="Q37" i="18"/>
  <c r="O56" i="18"/>
  <c r="O65" i="18" s="1"/>
  <c r="I44" i="18"/>
  <c r="M61" i="18"/>
  <c r="K61" i="18"/>
  <c r="E59" i="18"/>
  <c r="E61" i="18" s="1"/>
  <c r="I61" i="18"/>
  <c r="G56" i="18"/>
  <c r="G65" i="18" s="1"/>
  <c r="G80" i="18" s="1"/>
  <c r="O59" i="18"/>
  <c r="O61" i="18" s="1"/>
  <c r="N81" i="19"/>
  <c r="M81" i="19"/>
  <c r="M87" i="19" s="1"/>
  <c r="M89" i="19" s="1"/>
  <c r="M46" i="19" s="1"/>
  <c r="J87" i="19"/>
  <c r="J89" i="19" s="1"/>
  <c r="J46" i="19" s="1"/>
  <c r="N61" i="18"/>
  <c r="G44" i="18"/>
  <c r="P73" i="18"/>
  <c r="P77" i="18"/>
  <c r="F74" i="18"/>
  <c r="N77" i="18"/>
  <c r="H74" i="18"/>
  <c r="H77" i="18"/>
  <c r="I74" i="18"/>
  <c r="F75" i="18"/>
  <c r="L73" i="18"/>
  <c r="H73" i="18"/>
  <c r="P74" i="18"/>
  <c r="G77" i="18"/>
  <c r="L75" i="18"/>
  <c r="M75" i="18"/>
  <c r="E73" i="18"/>
  <c r="O74" i="18"/>
  <c r="J75" i="18"/>
  <c r="J77" i="18"/>
  <c r="F73" i="18"/>
  <c r="O80" i="18"/>
  <c r="N73" i="18"/>
  <c r="O73" i="18"/>
  <c r="L74" i="18"/>
  <c r="H75" i="18"/>
  <c r="P75" i="18"/>
  <c r="L77" i="18"/>
  <c r="H61" i="18"/>
  <c r="E75" i="18"/>
  <c r="O77" i="18"/>
  <c r="G74" i="18"/>
  <c r="N74" i="18"/>
  <c r="N75" i="18"/>
  <c r="K73" i="18"/>
  <c r="G73" i="18"/>
  <c r="E74" i="18"/>
  <c r="M74" i="18"/>
  <c r="I75" i="18"/>
  <c r="E77" i="18"/>
  <c r="M77" i="18"/>
  <c r="K80" i="18"/>
  <c r="I77" i="18"/>
  <c r="M73" i="18"/>
  <c r="K75" i="18"/>
  <c r="F77" i="18"/>
  <c r="J73" i="18"/>
  <c r="J74" i="18"/>
  <c r="I73" i="18"/>
  <c r="K74" i="18"/>
  <c r="G75" i="18"/>
  <c r="O75" i="18"/>
  <c r="P61" i="18"/>
  <c r="H81" i="18"/>
  <c r="F61" i="18"/>
  <c r="O81" i="18"/>
  <c r="K81" i="18"/>
  <c r="F44" i="18"/>
  <c r="H44" i="18"/>
  <c r="M44" i="18"/>
  <c r="H65" i="20"/>
  <c r="H80" i="20" s="1"/>
  <c r="H55" i="20"/>
  <c r="H64" i="20" s="1"/>
  <c r="H79" i="20" s="1"/>
  <c r="L65" i="20"/>
  <c r="L80" i="20" s="1"/>
  <c r="L55" i="20"/>
  <c r="L64" i="20" s="1"/>
  <c r="L79" i="20" s="1"/>
  <c r="E92" i="20"/>
  <c r="Q42" i="20"/>
  <c r="P54" i="20"/>
  <c r="P63" i="20" s="1"/>
  <c r="P78" i="20" s="1"/>
  <c r="P81" i="20" s="1"/>
  <c r="P87" i="20" s="1"/>
  <c r="P89" i="20" s="1"/>
  <c r="P46" i="20" s="1"/>
  <c r="L54" i="20"/>
  <c r="L63" i="20" s="1"/>
  <c r="L78" i="20" s="1"/>
  <c r="H54" i="20"/>
  <c r="H63" i="20" s="1"/>
  <c r="H78" i="20" s="1"/>
  <c r="H81" i="20" s="1"/>
  <c r="H87" i="20" s="1"/>
  <c r="H89" i="20" s="1"/>
  <c r="H46" i="20" s="1"/>
  <c r="N54" i="20"/>
  <c r="N63" i="20" s="1"/>
  <c r="N78" i="20" s="1"/>
  <c r="N81" i="20" s="1"/>
  <c r="N87" i="20" s="1"/>
  <c r="N89" i="20" s="1"/>
  <c r="N46" i="20" s="1"/>
  <c r="I54" i="20"/>
  <c r="I63" i="20" s="1"/>
  <c r="I78" i="20" s="1"/>
  <c r="I81" i="20" s="1"/>
  <c r="Q38" i="20"/>
  <c r="E65" i="20"/>
  <c r="E80" i="20" s="1"/>
  <c r="M54" i="20"/>
  <c r="M63" i="20" s="1"/>
  <c r="M78" i="20" s="1"/>
  <c r="M81" i="20" s="1"/>
  <c r="M87" i="20" s="1"/>
  <c r="M89" i="20" s="1"/>
  <c r="M46" i="20" s="1"/>
  <c r="O54" i="20"/>
  <c r="O63" i="20" s="1"/>
  <c r="O78" i="20" s="1"/>
  <c r="O81" i="20" s="1"/>
  <c r="O87" i="20" s="1"/>
  <c r="O89" i="20" s="1"/>
  <c r="O46" i="20" s="1"/>
  <c r="J54" i="20"/>
  <c r="J63" i="20" s="1"/>
  <c r="J78" i="20" s="1"/>
  <c r="J81" i="20" s="1"/>
  <c r="J87" i="20" s="1"/>
  <c r="J89" i="20" s="1"/>
  <c r="J46" i="20" s="1"/>
  <c r="E54" i="20"/>
  <c r="E63" i="20" s="1"/>
  <c r="E78" i="20" s="1"/>
  <c r="E81" i="20" s="1"/>
  <c r="E87" i="20" s="1"/>
  <c r="E89" i="20" s="1"/>
  <c r="E46" i="20" s="1"/>
  <c r="G54" i="20"/>
  <c r="G63" i="20" s="1"/>
  <c r="G78" i="20" s="1"/>
  <c r="G81" i="20" s="1"/>
  <c r="G87" i="20" s="1"/>
  <c r="G89" i="20" s="1"/>
  <c r="G46" i="20" s="1"/>
  <c r="K54" i="20"/>
  <c r="K63" i="20" s="1"/>
  <c r="K78" i="20" s="1"/>
  <c r="K81" i="20" s="1"/>
  <c r="K87" i="20" s="1"/>
  <c r="K89" i="20" s="1"/>
  <c r="K46" i="20" s="1"/>
  <c r="E55" i="20"/>
  <c r="E64" i="20" s="1"/>
  <c r="E79" i="20" s="1"/>
  <c r="F54" i="20"/>
  <c r="F63" i="20" s="1"/>
  <c r="F78" i="20" s="1"/>
  <c r="F81" i="20" s="1"/>
  <c r="F87" i="20" s="1"/>
  <c r="F89" i="20" s="1"/>
  <c r="F46" i="20" s="1"/>
  <c r="K44" i="20"/>
  <c r="G81" i="19"/>
  <c r="G87" i="19" s="1"/>
  <c r="G89" i="19" s="1"/>
  <c r="G46" i="19" s="1"/>
  <c r="K81" i="19"/>
  <c r="K87" i="19" s="1"/>
  <c r="K89" i="19" s="1"/>
  <c r="K46" i="19" s="1"/>
  <c r="O42" i="19"/>
  <c r="I44" i="19"/>
  <c r="O63" i="19"/>
  <c r="O78" i="19" s="1"/>
  <c r="O81" i="19" s="1"/>
  <c r="O87" i="19" s="1"/>
  <c r="O89" i="19" s="1"/>
  <c r="O46" i="19" s="1"/>
  <c r="E92" i="19"/>
  <c r="Q42" i="19"/>
  <c r="P42" i="19"/>
  <c r="F44" i="19"/>
  <c r="E63" i="19"/>
  <c r="E78" i="19" s="1"/>
  <c r="E81" i="19" s="1"/>
  <c r="E87" i="19" s="1"/>
  <c r="E89" i="19" s="1"/>
  <c r="E46" i="19" s="1"/>
  <c r="L65" i="19"/>
  <c r="L80" i="19" s="1"/>
  <c r="L64" i="19"/>
  <c r="L79" i="19" s="1"/>
  <c r="P63" i="19"/>
  <c r="P78" i="19" s="1"/>
  <c r="P81" i="19" s="1"/>
  <c r="P87" i="19" s="1"/>
  <c r="P89" i="19" s="1"/>
  <c r="P46" i="19" s="1"/>
  <c r="J42" i="19"/>
  <c r="M42" i="19"/>
  <c r="Q38" i="19"/>
  <c r="H63" i="19"/>
  <c r="H78" i="19" s="1"/>
  <c r="H81" i="19" s="1"/>
  <c r="H87" i="19" s="1"/>
  <c r="H89" i="19" s="1"/>
  <c r="H46" i="19" s="1"/>
  <c r="K42" i="19"/>
  <c r="L42" i="19"/>
  <c r="M44" i="19"/>
  <c r="G61" i="18"/>
  <c r="G81" i="18"/>
  <c r="M56" i="18"/>
  <c r="M65" i="18" s="1"/>
  <c r="M80" i="18" s="1"/>
  <c r="M57" i="18"/>
  <c r="M66" i="18" s="1"/>
  <c r="M81" i="18" s="1"/>
  <c r="I56" i="18"/>
  <c r="I65" i="18" s="1"/>
  <c r="I80" i="18" s="1"/>
  <c r="I57" i="18"/>
  <c r="I66" i="18" s="1"/>
  <c r="I81" i="18" s="1"/>
  <c r="Q41" i="18"/>
  <c r="E93" i="18" s="1"/>
  <c r="N56" i="18"/>
  <c r="N65" i="18" s="1"/>
  <c r="N80" i="18" s="1"/>
  <c r="N57" i="18"/>
  <c r="N66" i="18" s="1"/>
  <c r="N81" i="18" s="1"/>
  <c r="J56" i="18"/>
  <c r="J65" i="18" s="1"/>
  <c r="J80" i="18" s="1"/>
  <c r="J57" i="18"/>
  <c r="J66" i="18" s="1"/>
  <c r="J81" i="18" s="1"/>
  <c r="F56" i="18"/>
  <c r="F65" i="18" s="1"/>
  <c r="F80" i="18" s="1"/>
  <c r="F57" i="18"/>
  <c r="F66" i="18" s="1"/>
  <c r="F81" i="18" s="1"/>
  <c r="P57" i="18"/>
  <c r="P66" i="18" s="1"/>
  <c r="P81" i="18" s="1"/>
  <c r="P56" i="18"/>
  <c r="P65" i="18" s="1"/>
  <c r="P80" i="18" s="1"/>
  <c r="L59" i="18"/>
  <c r="L61" i="18" s="1"/>
  <c r="J59" i="18"/>
  <c r="J61" i="18" s="1"/>
  <c r="Q42" i="18"/>
  <c r="L56" i="18"/>
  <c r="L65" i="18" s="1"/>
  <c r="L80" i="18" s="1"/>
  <c r="H56" i="18"/>
  <c r="H65" i="18" s="1"/>
  <c r="H80" i="18" s="1"/>
  <c r="E40" i="18"/>
  <c r="Q39" i="18"/>
  <c r="G44" i="19" l="1"/>
  <c r="E44" i="19"/>
  <c r="L81" i="19"/>
  <c r="L87" i="19" s="1"/>
  <c r="L89" i="19" s="1"/>
  <c r="L46" i="19" s="1"/>
  <c r="N87" i="19"/>
  <c r="N89" i="19" s="1"/>
  <c r="N46" i="19" s="1"/>
  <c r="N44" i="19"/>
  <c r="K44" i="18"/>
  <c r="L44" i="18"/>
  <c r="J44" i="18"/>
  <c r="J44" i="20"/>
  <c r="F44" i="20"/>
  <c r="G44" i="20"/>
  <c r="N44" i="20"/>
  <c r="H44" i="20"/>
  <c r="I87" i="20"/>
  <c r="I89" i="20" s="1"/>
  <c r="I46" i="20" s="1"/>
  <c r="I44" i="20"/>
  <c r="M44" i="20"/>
  <c r="O44" i="20"/>
  <c r="E44" i="20"/>
  <c r="L81" i="20"/>
  <c r="P44" i="20"/>
  <c r="K44" i="19"/>
  <c r="O44" i="19"/>
  <c r="Q46" i="19"/>
  <c r="E94" i="19" s="1"/>
  <c r="H44" i="19"/>
  <c r="P44" i="19"/>
  <c r="F55" i="18"/>
  <c r="F64" i="18" s="1"/>
  <c r="F79" i="18" s="1"/>
  <c r="F82" i="18" s="1"/>
  <c r="H55" i="18"/>
  <c r="H64" i="18" s="1"/>
  <c r="H79" i="18" s="1"/>
  <c r="H82" i="18" s="1"/>
  <c r="J55" i="18"/>
  <c r="J64" i="18" s="1"/>
  <c r="J79" i="18" s="1"/>
  <c r="J82" i="18" s="1"/>
  <c r="J88" i="18" s="1"/>
  <c r="J90" i="18" s="1"/>
  <c r="J48" i="18" s="1"/>
  <c r="L55" i="18"/>
  <c r="L64" i="18" s="1"/>
  <c r="L79" i="18" s="1"/>
  <c r="L82" i="18" s="1"/>
  <c r="L88" i="18" s="1"/>
  <c r="L90" i="18" s="1"/>
  <c r="L48" i="18" s="1"/>
  <c r="N55" i="18"/>
  <c r="N64" i="18" s="1"/>
  <c r="N79" i="18" s="1"/>
  <c r="N82" i="18" s="1"/>
  <c r="P55" i="18"/>
  <c r="P64" i="18" s="1"/>
  <c r="P79" i="18" s="1"/>
  <c r="P82" i="18" s="1"/>
  <c r="E57" i="18"/>
  <c r="E66" i="18" s="1"/>
  <c r="E81" i="18" s="1"/>
  <c r="G55" i="18"/>
  <c r="G64" i="18" s="1"/>
  <c r="G79" i="18" s="1"/>
  <c r="G82" i="18" s="1"/>
  <c r="G88" i="18" s="1"/>
  <c r="G90" i="18" s="1"/>
  <c r="G48" i="18" s="1"/>
  <c r="I55" i="18"/>
  <c r="I64" i="18" s="1"/>
  <c r="I79" i="18" s="1"/>
  <c r="I82" i="18" s="1"/>
  <c r="K55" i="18"/>
  <c r="K64" i="18" s="1"/>
  <c r="K79" i="18" s="1"/>
  <c r="K82" i="18" s="1"/>
  <c r="M55" i="18"/>
  <c r="M64" i="18" s="1"/>
  <c r="M79" i="18" s="1"/>
  <c r="M82" i="18" s="1"/>
  <c r="O55" i="18"/>
  <c r="O64" i="18" s="1"/>
  <c r="O79" i="18" s="1"/>
  <c r="O82" i="18" s="1"/>
  <c r="Q40" i="18"/>
  <c r="E55" i="18"/>
  <c r="E64" i="18" s="1"/>
  <c r="E79" i="18" s="1"/>
  <c r="E56" i="18"/>
  <c r="E65" i="18" s="1"/>
  <c r="E80" i="18" s="1"/>
  <c r="L44" i="19" l="1"/>
  <c r="F84" i="19" s="1"/>
  <c r="G46" i="18"/>
  <c r="E82" i="18"/>
  <c r="E88" i="18" s="1"/>
  <c r="E90" i="18" s="1"/>
  <c r="E48" i="18" s="1"/>
  <c r="N44" i="18"/>
  <c r="L87" i="20"/>
  <c r="L89" i="20" s="1"/>
  <c r="L46" i="20" s="1"/>
  <c r="Q46" i="20" s="1"/>
  <c r="E94" i="20" s="1"/>
  <c r="L44" i="20"/>
  <c r="Q44" i="20" s="1"/>
  <c r="E93" i="20" s="1"/>
  <c r="K88" i="18"/>
  <c r="K90" i="18" s="1"/>
  <c r="K48" i="18" s="1"/>
  <c r="K46" i="18"/>
  <c r="P88" i="18"/>
  <c r="P90" i="18" s="1"/>
  <c r="P48" i="18" s="1"/>
  <c r="P46" i="18"/>
  <c r="H88" i="18"/>
  <c r="H90" i="18" s="1"/>
  <c r="H48" i="18" s="1"/>
  <c r="H46" i="18"/>
  <c r="I88" i="18"/>
  <c r="I90" i="18" s="1"/>
  <c r="I48" i="18" s="1"/>
  <c r="I46" i="18"/>
  <c r="N88" i="18"/>
  <c r="N90" i="18" s="1"/>
  <c r="N48" i="18" s="1"/>
  <c r="N46" i="18"/>
  <c r="F88" i="18"/>
  <c r="F90" i="18" s="1"/>
  <c r="F48" i="18" s="1"/>
  <c r="F46" i="18"/>
  <c r="O88" i="18"/>
  <c r="O90" i="18" s="1"/>
  <c r="O48" i="18" s="1"/>
  <c r="O46" i="18"/>
  <c r="J46" i="18"/>
  <c r="M88" i="18"/>
  <c r="M90" i="18" s="1"/>
  <c r="M48" i="18" s="1"/>
  <c r="M46" i="18"/>
  <c r="O44" i="18"/>
  <c r="L46" i="18"/>
  <c r="Q44" i="19" l="1"/>
  <c r="E93" i="19" s="1"/>
  <c r="E46" i="18"/>
  <c r="F85" i="18" s="1"/>
  <c r="F84" i="20"/>
  <c r="Q43" i="18"/>
  <c r="Q44" i="18" s="1"/>
  <c r="P44" i="18"/>
  <c r="Q48" i="18"/>
  <c r="E95" i="18" s="1"/>
  <c r="Q46" i="18" l="1"/>
  <c r="E94" i="18" s="1"/>
</calcChain>
</file>

<file path=xl/sharedStrings.xml><?xml version="1.0" encoding="utf-8"?>
<sst xmlns="http://schemas.openxmlformats.org/spreadsheetml/2006/main" count="410" uniqueCount="65">
  <si>
    <t>Month</t>
  </si>
  <si>
    <t>Hour Ending</t>
  </si>
  <si>
    <t>Annual</t>
  </si>
  <si>
    <t>Total Hours</t>
  </si>
  <si>
    <t>Total Capacity Factor %</t>
  </si>
  <si>
    <t>Total kWh/Mo</t>
  </si>
  <si>
    <t>Total kWh/Day</t>
  </si>
  <si>
    <t>Jan</t>
  </si>
  <si>
    <t>Feb</t>
  </si>
  <si>
    <t>Mar</t>
  </si>
  <si>
    <t>Apr</t>
  </si>
  <si>
    <t>May</t>
  </si>
  <si>
    <t>Jun</t>
  </si>
  <si>
    <t>Jul</t>
  </si>
  <si>
    <t>Aug</t>
  </si>
  <si>
    <t>Sep</t>
  </si>
  <si>
    <t>Oct</t>
  </si>
  <si>
    <t>Nov</t>
  </si>
  <si>
    <t>Dec</t>
  </si>
  <si>
    <t>High</t>
  </si>
  <si>
    <t>Low</t>
  </si>
  <si>
    <t>Base</t>
  </si>
  <si>
    <t>Sample (500 kW) - Energy Production Profile</t>
  </si>
  <si>
    <t>Monthly kWh by Period</t>
  </si>
  <si>
    <t>Base Price Paid / kWh*</t>
  </si>
  <si>
    <t>Payment Calculation</t>
  </si>
  <si>
    <t>Enter Average Expected kWh per Hour for Each Hour of the Month</t>
  </si>
  <si>
    <t>Estimated Weekend Energy</t>
  </si>
  <si>
    <t>Weekend Multiplier</t>
  </si>
  <si>
    <t>Monthly Payment for Weekend Energy</t>
  </si>
  <si>
    <t>Weekday TOD Multipliers</t>
  </si>
  <si>
    <t>Payment Estimates for Weekday Energy</t>
  </si>
  <si>
    <t>Total Payment for Weekday Energy</t>
  </si>
  <si>
    <t>Estimated Total Monthly Payment**</t>
  </si>
  <si>
    <t>per kWh</t>
  </si>
  <si>
    <t>Daily Power Production (kWh)</t>
  </si>
  <si>
    <t>Weekday Energy Delivered</t>
  </si>
  <si>
    <t>Days in Month</t>
  </si>
  <si>
    <t>Weekend Days</t>
  </si>
  <si>
    <t>Weekday Days</t>
  </si>
  <si>
    <t>Estimated Calculated Avg Annual Energy Price</t>
  </si>
  <si>
    <t>Price/kWh:</t>
  </si>
  <si>
    <t>Enter Base</t>
  </si>
  <si>
    <t>* The actual average price paid per kWh is the total energy delivered for each hour multiplied by the Time of Delivery multipliers for each hour as indicated in Section 6.1 of the FiT Set Pricing Program 
  Guidelines.</t>
  </si>
  <si>
    <t>** This is not a guarantee of payment but only an estimate based on your forecasted energy production profile. Payments will be made based on the actual delivered energy as recorded by the metering installed by  
    LADWP multiplied by the Time of Delivery multipliers indicated in Section 6.1 of the FiT Set Pricing Program Guidelines .</t>
  </si>
  <si>
    <t>Weekday Effective Price of Energy</t>
  </si>
  <si>
    <t>Weekend Effective Price of Energy</t>
  </si>
  <si>
    <t>115% Monthly Payment Limit</t>
  </si>
  <si>
    <t>Estimated Monthly Payment Limit</t>
  </si>
  <si>
    <t>Total Payment Estimates (all periods, seasons, weekends, and weekdays)</t>
  </si>
  <si>
    <t>All Periods</t>
  </si>
  <si>
    <t>Nominal Output(kW(cec-ac))</t>
  </si>
  <si>
    <t>Total Payment</t>
  </si>
  <si>
    <t>115% of Total Payment</t>
  </si>
  <si>
    <t>Total Energy</t>
  </si>
  <si>
    <t xml:space="preserve">Capacity in KW CEC-AC </t>
  </si>
  <si>
    <t xml:space="preserve">Project Name: </t>
  </si>
  <si>
    <t xml:space="preserve">Address: </t>
  </si>
  <si>
    <t>Base Price $/kWh:</t>
  </si>
  <si>
    <t>DWP Use Only</t>
  </si>
  <si>
    <t>Capacity CEC-AC KW</t>
  </si>
  <si>
    <t>Energy Production Profile</t>
  </si>
  <si>
    <t>Base Price Paid $/ kWh</t>
  </si>
  <si>
    <t>Estimated Total Monthly Payment*</t>
  </si>
  <si>
    <t>* This is not a guarantee of payment but only an estimate based on your forecasted energy production profile. Payments will be made based on the actual delivered energy as recorded by the metering device installed by LADWP multiplied by the Base Price for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</si>
</sst>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_(* \(#,##0\);_(* &quot;-&quot;_);_(@_)"/>
    <numFmt numFmtId="44" formatCode="_(&quot;$&quot;* #,##0.00_);_(&quot;$&quot;* \(#,##0.00\);_(&quot;$&quot;* &quot;-&quot;??_);_(@_)"/>
    <numFmt numFmtId="43" formatCode="_(* #,##0.00_);_(* \(#,##0.00\);_(* &quot;-&quot;??_);_(@_)"/>
    <numFmt numFmtId="164" formatCode="[$-409]h:mm\ AM/PM;@"/>
    <numFmt numFmtId="165" formatCode="mmm"/>
    <numFmt numFmtId="166" formatCode="00.00"/>
    <numFmt numFmtId="167" formatCode="#0.00%_);\(#0.00%\)"/>
    <numFmt numFmtId="168" formatCode="0.0"/>
    <numFmt numFmtId="169" formatCode="#,##0.0_);\(#,##0.0\)"/>
    <numFmt numFmtId="170" formatCode="0.000"/>
    <numFmt numFmtId="171" formatCode="&quot;$&quot;#,##0.00"/>
    <numFmt numFmtId="172" formatCode="&quot;$&quot;#,##0"/>
    <numFmt numFmtId="173" formatCode="_(&quot;$&quot;* #,##0_);_(&quot;$&quot;* \(#,##0\);_(&quot;$&quot;* &quot;-&quot;??_);_(@_)"/>
    <numFmt numFmtId="174" formatCode="&quot;$&quot;#,##0.000"/>
    <numFmt numFmtId="175" formatCode="0.0000"/>
    <numFmt numFmtId="176" formatCode="#0.0%_);\(#0.0%\)"/>
    <numFmt numFmtId="177" formatCode="_(&quot;$&quot;* #,##0.000_);_(&quot;$&quot;* \(#,##0.000\);_(&quot;$&quot;* &quot;-&quot;_);_(@_)"/>
    <numFmt numFmtId="178" formatCode="_(&quot;$&quot;* #,##0.000_);_(&quot;$&quot;* \(#,##0.000\);_(&quot;$&quot;* &quot;-&quot;??_);_(@_)"/>
  </numFmts>
  <fonts count="19" x14ac:knownFonts="1">
    <font>
      <sz val="10"/>
      <name val="Arial"/>
      <family val="2"/>
    </font>
    <font>
      <sz val="11"/>
      <color indexed="8"/>
      <name val="Calibri"/>
      <family val="2"/>
    </font>
    <font>
      <sz val="10"/>
      <color indexed="8"/>
      <name val="Calibri"/>
      <family val="2"/>
    </font>
    <font>
      <sz val="10"/>
      <name val="Arial"/>
      <family val="2"/>
    </font>
    <font>
      <b/>
      <sz val="10"/>
      <color indexed="12"/>
      <name val="Calibri"/>
      <family val="2"/>
    </font>
    <font>
      <sz val="10"/>
      <name val="Calibri"/>
      <family val="2"/>
    </font>
    <font>
      <b/>
      <sz val="14"/>
      <name val="Calibri"/>
      <family val="2"/>
    </font>
    <font>
      <b/>
      <sz val="10"/>
      <name val="Calibri"/>
      <family val="2"/>
    </font>
    <font>
      <b/>
      <u/>
      <sz val="10"/>
      <name val="Calibri"/>
      <family val="2"/>
    </font>
    <font>
      <sz val="10"/>
      <color indexed="9"/>
      <name val="Calibri"/>
      <family val="2"/>
    </font>
    <font>
      <b/>
      <sz val="10"/>
      <color indexed="8"/>
      <name val="Calibri"/>
      <family val="2"/>
    </font>
    <font>
      <sz val="11"/>
      <color indexed="8"/>
      <name val="Calibri"/>
      <family val="2"/>
    </font>
    <font>
      <sz val="10"/>
      <color indexed="12"/>
      <name val="Calibri"/>
      <family val="2"/>
    </font>
    <font>
      <b/>
      <i/>
      <sz val="10"/>
      <name val="Calibri"/>
      <family val="2"/>
    </font>
    <font>
      <b/>
      <sz val="8"/>
      <name val="Calibri"/>
      <family val="2"/>
    </font>
    <font>
      <b/>
      <sz val="10"/>
      <color indexed="10"/>
      <name val="Calibri"/>
      <family val="2"/>
    </font>
    <font>
      <sz val="10"/>
      <color theme="1"/>
      <name val="Calibri"/>
      <family val="2"/>
    </font>
    <font>
      <u/>
      <sz val="10"/>
      <color theme="10"/>
      <name val="Arial"/>
      <family val="2"/>
    </font>
    <font>
      <u/>
      <sz val="10"/>
      <color theme="11"/>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theme="0"/>
        <bgColor indexed="64"/>
      </patternFill>
    </fill>
  </fills>
  <borders count="31">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uble">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dashed">
        <color auto="1"/>
      </top>
      <bottom style="medium">
        <color auto="1"/>
      </bottom>
      <diagonal/>
    </border>
    <border>
      <left/>
      <right/>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diagonal/>
    </border>
    <border>
      <left/>
      <right/>
      <top/>
      <bottom style="medium">
        <color auto="1"/>
      </bottom>
      <diagonal/>
    </border>
    <border>
      <left style="thin">
        <color indexed="64"/>
      </left>
      <right style="thin">
        <color indexed="64"/>
      </right>
      <top style="thin">
        <color indexed="64"/>
      </top>
      <bottom/>
      <diagonal/>
    </border>
  </borders>
  <cellStyleXfs count="37">
    <xf numFmtId="0" fontId="0" fillId="0" borderId="0"/>
    <xf numFmtId="44" fontId="3" fillId="0" borderId="0" applyFont="0" applyFill="0" applyBorder="0" applyAlignment="0" applyProtection="0"/>
    <xf numFmtId="168" fontId="3" fillId="0" borderId="0">
      <alignment horizontal="left" wrapText="1"/>
    </xf>
    <xf numFmtId="164" fontId="1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7" fontId="3" fillId="0" borderId="0">
      <alignment horizontal="left" wrapText="1"/>
    </xf>
    <xf numFmtId="164" fontId="1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0" fontId="16"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43" fontId="3" fillId="0" borderId="0" applyFont="0" applyFill="0" applyBorder="0" applyAlignment="0" applyProtection="0"/>
  </cellStyleXfs>
  <cellXfs count="194">
    <xf numFmtId="0" fontId="0" fillId="0" borderId="0" xfId="0"/>
    <xf numFmtId="37" fontId="12" fillId="0" borderId="1" xfId="0" applyNumberFormat="1" applyFont="1" applyFill="1" applyBorder="1" applyAlignment="1" applyProtection="1">
      <protection locked="0"/>
    </xf>
    <xf numFmtId="0" fontId="5" fillId="0" borderId="0" xfId="0" applyFont="1" applyProtection="1"/>
    <xf numFmtId="0" fontId="7" fillId="2" borderId="3" xfId="0" applyFont="1" applyFill="1" applyBorder="1" applyAlignment="1" applyProtection="1">
      <alignment horizontal="centerContinuous"/>
    </xf>
    <xf numFmtId="0" fontId="7" fillId="2" borderId="4" xfId="0" applyFont="1" applyFill="1" applyBorder="1" applyAlignment="1" applyProtection="1">
      <alignment horizontal="centerContinuous"/>
    </xf>
    <xf numFmtId="0" fontId="7" fillId="2" borderId="5" xfId="0" applyFont="1" applyFill="1" applyBorder="1" applyAlignment="1" applyProtection="1">
      <alignment horizontal="centerContinuous"/>
    </xf>
    <xf numFmtId="0" fontId="5" fillId="0" borderId="0" xfId="0" applyFont="1" applyFill="1" applyProtection="1"/>
    <xf numFmtId="164" fontId="5" fillId="0" borderId="0" xfId="0" applyNumberFormat="1" applyFont="1" applyFill="1" applyAlignment="1" applyProtection="1"/>
    <xf numFmtId="164" fontId="7" fillId="0" borderId="0" xfId="0" applyNumberFormat="1" applyFont="1" applyFill="1" applyAlignment="1" applyProtection="1">
      <alignment horizontal="centerContinuous"/>
    </xf>
    <xf numFmtId="164" fontId="5" fillId="0" borderId="0" xfId="0" applyNumberFormat="1" applyFont="1" applyFill="1" applyAlignment="1" applyProtection="1">
      <alignment horizontal="centerContinuous"/>
    </xf>
    <xf numFmtId="164" fontId="8" fillId="0" borderId="0" xfId="0" applyNumberFormat="1" applyFont="1" applyFill="1" applyAlignment="1" applyProtection="1">
      <alignment horizontal="centerContinuous"/>
    </xf>
    <xf numFmtId="165" fontId="9" fillId="0" borderId="0" xfId="0" applyNumberFormat="1" applyFont="1" applyFill="1" applyAlignment="1" applyProtection="1">
      <alignment horizontal="centerContinuous"/>
    </xf>
    <xf numFmtId="165" fontId="4" fillId="0" borderId="4" xfId="0" applyNumberFormat="1" applyFont="1" applyFill="1" applyBorder="1" applyAlignment="1" applyProtection="1">
      <alignment horizontal="centerContinuous"/>
    </xf>
    <xf numFmtId="37" fontId="4" fillId="0" borderId="0" xfId="0" applyNumberFormat="1" applyFont="1" applyFill="1" applyBorder="1" applyAlignment="1" applyProtection="1">
      <alignment horizontal="centerContinuous"/>
    </xf>
    <xf numFmtId="37" fontId="4" fillId="0" borderId="6" xfId="0" applyNumberFormat="1" applyFont="1" applyFill="1" applyBorder="1" applyAlignment="1" applyProtection="1">
      <alignment horizontal="centerContinuous"/>
    </xf>
    <xf numFmtId="37" fontId="12" fillId="0" borderId="0" xfId="0" applyNumberFormat="1" applyFont="1" applyFill="1" applyBorder="1" applyAlignment="1" applyProtection="1"/>
    <xf numFmtId="164" fontId="7" fillId="2" borderId="3" xfId="0" applyNumberFormat="1" applyFont="1" applyFill="1" applyBorder="1" applyAlignment="1" applyProtection="1"/>
    <xf numFmtId="164" fontId="5" fillId="2" borderId="4" xfId="0" applyNumberFormat="1" applyFont="1" applyFill="1" applyBorder="1" applyAlignment="1" applyProtection="1"/>
    <xf numFmtId="165" fontId="7" fillId="2" borderId="4" xfId="0" applyNumberFormat="1" applyFont="1" applyFill="1" applyBorder="1" applyAlignment="1" applyProtection="1">
      <alignment horizontal="centerContinuous"/>
    </xf>
    <xf numFmtId="165" fontId="7" fillId="2" borderId="7" xfId="0" applyNumberFormat="1" applyFont="1" applyFill="1" applyBorder="1" applyAlignment="1" applyProtection="1">
      <alignment horizontal="centerContinuous"/>
    </xf>
    <xf numFmtId="166" fontId="2" fillId="0" borderId="0" xfId="0" applyNumberFormat="1" applyFont="1" applyBorder="1" applyAlignment="1" applyProtection="1"/>
    <xf numFmtId="166" fontId="2" fillId="0" borderId="0" xfId="0" applyNumberFormat="1" applyFont="1" applyBorder="1" applyAlignment="1" applyProtection="1">
      <alignment horizontal="right"/>
    </xf>
    <xf numFmtId="37" fontId="2" fillId="0" borderId="0" xfId="0" applyNumberFormat="1" applyFont="1" applyFill="1" applyBorder="1" applyAlignment="1" applyProtection="1"/>
    <xf numFmtId="37" fontId="2" fillId="0" borderId="8" xfId="0" applyNumberFormat="1" applyFont="1" applyFill="1" applyBorder="1" applyAlignment="1" applyProtection="1"/>
    <xf numFmtId="41" fontId="5" fillId="3" borderId="9" xfId="0" applyNumberFormat="1" applyFont="1" applyFill="1" applyBorder="1" applyAlignment="1" applyProtection="1">
      <alignment horizontal="centerContinuous"/>
    </xf>
    <xf numFmtId="166" fontId="10" fillId="0" borderId="0" xfId="0" applyNumberFormat="1" applyFont="1" applyBorder="1" applyAlignment="1" applyProtection="1">
      <alignment horizontal="left"/>
    </xf>
    <xf numFmtId="166" fontId="10" fillId="0" borderId="0" xfId="0" applyNumberFormat="1" applyFont="1" applyBorder="1" applyAlignment="1" applyProtection="1">
      <alignment horizontal="right"/>
    </xf>
    <xf numFmtId="37" fontId="7" fillId="3" borderId="9" xfId="0" applyNumberFormat="1" applyFont="1" applyFill="1" applyBorder="1" applyAlignment="1" applyProtection="1">
      <alignment horizontal="right"/>
    </xf>
    <xf numFmtId="164" fontId="5" fillId="0" borderId="0" xfId="0" applyNumberFormat="1" applyFont="1" applyBorder="1" applyAlignment="1" applyProtection="1"/>
    <xf numFmtId="37" fontId="5" fillId="3" borderId="9" xfId="0" applyNumberFormat="1" applyFont="1" applyFill="1" applyBorder="1" applyAlignment="1" applyProtection="1">
      <alignment horizontal="right"/>
    </xf>
    <xf numFmtId="164" fontId="5" fillId="0" borderId="0" xfId="0" applyNumberFormat="1" applyFont="1" applyAlignment="1" applyProtection="1"/>
    <xf numFmtId="37" fontId="5" fillId="0" borderId="0" xfId="0" applyNumberFormat="1" applyFont="1" applyFill="1" applyAlignment="1" applyProtection="1"/>
    <xf numFmtId="37" fontId="5" fillId="3" borderId="9" xfId="0" applyNumberFormat="1" applyFont="1" applyFill="1" applyBorder="1" applyAlignment="1" applyProtection="1"/>
    <xf numFmtId="167" fontId="2" fillId="0" borderId="0" xfId="0" applyNumberFormat="1" applyFont="1" applyFill="1" applyBorder="1" applyAlignment="1" applyProtection="1"/>
    <xf numFmtId="167" fontId="7" fillId="3" borderId="10" xfId="0" applyNumberFormat="1" applyFont="1" applyFill="1" applyBorder="1" applyAlignment="1" applyProtection="1"/>
    <xf numFmtId="44" fontId="2" fillId="0" borderId="0" xfId="1" applyFont="1" applyFill="1" applyBorder="1" applyAlignment="1" applyProtection="1"/>
    <xf numFmtId="167" fontId="7" fillId="4" borderId="0" xfId="0" applyNumberFormat="1" applyFont="1" applyFill="1" applyBorder="1" applyAlignment="1" applyProtection="1"/>
    <xf numFmtId="0" fontId="7" fillId="0" borderId="11" xfId="0" applyFont="1" applyBorder="1" applyAlignment="1" applyProtection="1">
      <alignment horizontal="left"/>
    </xf>
    <xf numFmtId="0" fontId="5" fillId="0" borderId="11" xfId="0" applyFont="1" applyBorder="1" applyProtection="1"/>
    <xf numFmtId="173" fontId="7" fillId="0" borderId="11" xfId="0" applyNumberFormat="1" applyFont="1" applyBorder="1" applyProtection="1"/>
    <xf numFmtId="164" fontId="7" fillId="0" borderId="0" xfId="0" applyNumberFormat="1" applyFont="1" applyBorder="1" applyAlignment="1" applyProtection="1"/>
    <xf numFmtId="172" fontId="10" fillId="0" borderId="0" xfId="1" applyNumberFormat="1" applyFont="1" applyFill="1" applyBorder="1" applyAlignment="1" applyProtection="1"/>
    <xf numFmtId="172" fontId="7" fillId="4" borderId="0" xfId="0" applyNumberFormat="1" applyFont="1" applyFill="1" applyBorder="1" applyAlignment="1" applyProtection="1"/>
    <xf numFmtId="171" fontId="5" fillId="0" borderId="0" xfId="0" applyNumberFormat="1" applyFont="1" applyProtection="1"/>
    <xf numFmtId="44" fontId="10" fillId="0" borderId="0" xfId="1" applyFont="1" applyFill="1" applyBorder="1" applyAlignment="1" applyProtection="1"/>
    <xf numFmtId="164" fontId="14" fillId="0" borderId="0" xfId="0" applyNumberFormat="1" applyFont="1" applyBorder="1" applyAlignment="1" applyProtection="1">
      <alignment wrapText="1"/>
    </xf>
    <xf numFmtId="0" fontId="2" fillId="0" borderId="0" xfId="0" applyFont="1" applyBorder="1" applyProtection="1"/>
    <xf numFmtId="164" fontId="7" fillId="0" borderId="0" xfId="0" applyNumberFormat="1" applyFont="1" applyBorder="1" applyAlignment="1" applyProtection="1">
      <alignment wrapText="1"/>
    </xf>
    <xf numFmtId="164" fontId="7" fillId="0" borderId="12" xfId="0" applyNumberFormat="1" applyFont="1" applyBorder="1" applyAlignment="1" applyProtection="1">
      <alignment horizontal="center" wrapText="1"/>
    </xf>
    <xf numFmtId="0" fontId="7" fillId="0" borderId="0" xfId="0" applyFont="1" applyProtection="1"/>
    <xf numFmtId="0" fontId="5" fillId="0" borderId="0" xfId="0" applyFont="1" applyAlignment="1" applyProtection="1">
      <alignment horizontal="left" indent="1"/>
    </xf>
    <xf numFmtId="1" fontId="5" fillId="0" borderId="0" xfId="0" applyNumberFormat="1" applyFont="1" applyBorder="1" applyAlignment="1" applyProtection="1">
      <alignment horizontal="left" indent="2"/>
    </xf>
    <xf numFmtId="0" fontId="7" fillId="0" borderId="0" xfId="0" applyFont="1" applyAlignment="1" applyProtection="1">
      <alignment horizontal="left"/>
    </xf>
    <xf numFmtId="0" fontId="5" fillId="0" borderId="0" xfId="0" applyFont="1" applyAlignment="1" applyProtection="1">
      <alignment horizontal="left"/>
    </xf>
    <xf numFmtId="172" fontId="5" fillId="0" borderId="0" xfId="1" applyNumberFormat="1" applyFont="1" applyBorder="1" applyAlignment="1" applyProtection="1">
      <alignment horizontal="left" indent="2"/>
    </xf>
    <xf numFmtId="175" fontId="7" fillId="0" borderId="0" xfId="0" applyNumberFormat="1" applyFont="1" applyBorder="1" applyAlignment="1" applyProtection="1">
      <alignment wrapText="1"/>
    </xf>
    <xf numFmtId="175" fontId="5" fillId="0" borderId="0" xfId="0" applyNumberFormat="1" applyFont="1" applyProtection="1"/>
    <xf numFmtId="164" fontId="7" fillId="4" borderId="0" xfId="0" applyNumberFormat="1" applyFont="1" applyFill="1" applyBorder="1" applyAlignment="1" applyProtection="1">
      <alignment wrapText="1"/>
    </xf>
    <xf numFmtId="0" fontId="5" fillId="4" borderId="0" xfId="0" applyFont="1" applyFill="1" applyProtection="1"/>
    <xf numFmtId="0" fontId="7" fillId="4" borderId="0" xfId="0" applyFont="1" applyFill="1" applyAlignment="1" applyProtection="1">
      <alignment horizontal="left"/>
    </xf>
    <xf numFmtId="1" fontId="5" fillId="4" borderId="0" xfId="0" applyNumberFormat="1" applyFont="1" applyFill="1" applyBorder="1" applyAlignment="1" applyProtection="1">
      <alignment horizontal="left" indent="2"/>
    </xf>
    <xf numFmtId="175" fontId="7" fillId="4" borderId="0" xfId="0" applyNumberFormat="1" applyFont="1" applyFill="1" applyBorder="1" applyAlignment="1" applyProtection="1">
      <alignment wrapText="1"/>
    </xf>
    <xf numFmtId="175" fontId="5" fillId="4" borderId="0" xfId="0" applyNumberFormat="1" applyFont="1" applyFill="1" applyProtection="1"/>
    <xf numFmtId="175" fontId="5" fillId="4" borderId="0" xfId="0" applyNumberFormat="1" applyFont="1" applyFill="1" applyAlignment="1" applyProtection="1">
      <alignment horizontal="left" indent="1"/>
    </xf>
    <xf numFmtId="175" fontId="5" fillId="4" borderId="0" xfId="0" applyNumberFormat="1" applyFont="1" applyFill="1" applyBorder="1" applyAlignment="1" applyProtection="1">
      <alignment horizontal="left" indent="2"/>
    </xf>
    <xf numFmtId="170" fontId="7" fillId="4" borderId="0" xfId="0" applyNumberFormat="1" applyFont="1" applyFill="1" applyBorder="1" applyAlignment="1" applyProtection="1">
      <alignment wrapText="1"/>
    </xf>
    <xf numFmtId="170" fontId="5" fillId="4" borderId="0" xfId="0" applyNumberFormat="1" applyFont="1" applyFill="1" applyProtection="1"/>
    <xf numFmtId="170" fontId="7" fillId="4" borderId="0" xfId="0" applyNumberFormat="1" applyFont="1" applyFill="1" applyAlignment="1" applyProtection="1">
      <alignment horizontal="left"/>
    </xf>
    <xf numFmtId="170" fontId="5" fillId="4" borderId="0" xfId="0" applyNumberFormat="1" applyFont="1" applyFill="1" applyBorder="1" applyAlignment="1" applyProtection="1">
      <alignment horizontal="left" indent="2"/>
    </xf>
    <xf numFmtId="0" fontId="7" fillId="0" borderId="0" xfId="0" applyFont="1" applyAlignment="1" applyProtection="1">
      <alignment horizontal="left" indent="1"/>
    </xf>
    <xf numFmtId="0" fontId="7" fillId="4" borderId="0" xfId="0" applyFont="1" applyFill="1" applyProtection="1"/>
    <xf numFmtId="173" fontId="5" fillId="4" borderId="0" xfId="0" applyNumberFormat="1" applyFont="1" applyFill="1" applyProtection="1"/>
    <xf numFmtId="0" fontId="5" fillId="5" borderId="0" xfId="0" applyFont="1" applyFill="1" applyProtection="1"/>
    <xf numFmtId="0" fontId="7" fillId="5" borderId="0" xfId="0" applyFont="1" applyFill="1" applyProtection="1"/>
    <xf numFmtId="173" fontId="5" fillId="5" borderId="0" xfId="0" applyNumberFormat="1" applyFont="1" applyFill="1" applyProtection="1"/>
    <xf numFmtId="0" fontId="5" fillId="0" borderId="16" xfId="0" applyFont="1" applyBorder="1" applyProtection="1"/>
    <xf numFmtId="0" fontId="5" fillId="0" borderId="4" xfId="0" applyFont="1" applyBorder="1" applyAlignment="1" applyProtection="1">
      <alignment horizontal="left" indent="1"/>
    </xf>
    <xf numFmtId="0" fontId="5" fillId="0" borderId="4" xfId="0" applyFont="1" applyBorder="1" applyProtection="1"/>
    <xf numFmtId="0" fontId="5" fillId="0" borderId="17" xfId="0" applyFont="1" applyBorder="1" applyProtection="1"/>
    <xf numFmtId="0" fontId="5" fillId="0" borderId="13" xfId="0" applyFont="1" applyBorder="1"/>
    <xf numFmtId="0" fontId="5" fillId="0" borderId="14" xfId="0" applyFont="1" applyBorder="1"/>
    <xf numFmtId="0" fontId="7" fillId="3" borderId="15" xfId="0" applyFont="1" applyFill="1" applyBorder="1" applyAlignment="1">
      <alignment horizontal="center"/>
    </xf>
    <xf numFmtId="0" fontId="5" fillId="0" borderId="16" xfId="0" applyFont="1" applyBorder="1" applyAlignment="1" applyProtection="1">
      <alignment horizontal="left" indent="1"/>
    </xf>
    <xf numFmtId="37" fontId="12" fillId="0" borderId="18" xfId="0" applyNumberFormat="1" applyFont="1" applyFill="1" applyBorder="1" applyAlignment="1" applyProtection="1">
      <protection locked="0"/>
    </xf>
    <xf numFmtId="37" fontId="12" fillId="0" borderId="19" xfId="0" applyNumberFormat="1" applyFont="1" applyFill="1" applyBorder="1" applyAlignment="1" applyProtection="1">
      <protection locked="0"/>
    </xf>
    <xf numFmtId="37" fontId="12" fillId="0" borderId="20" xfId="0" applyNumberFormat="1" applyFont="1" applyFill="1" applyBorder="1" applyAlignment="1" applyProtection="1">
      <protection locked="0"/>
    </xf>
    <xf numFmtId="37" fontId="12" fillId="0" borderId="21" xfId="0" applyNumberFormat="1" applyFont="1" applyFill="1" applyBorder="1" applyAlignment="1" applyProtection="1">
      <protection locked="0"/>
    </xf>
    <xf numFmtId="37" fontId="12" fillId="0" borderId="7" xfId="0" applyNumberFormat="1" applyFont="1" applyFill="1" applyBorder="1" applyAlignment="1" applyProtection="1">
      <protection locked="0"/>
    </xf>
    <xf numFmtId="37" fontId="12" fillId="0" borderId="22" xfId="0" applyNumberFormat="1" applyFont="1" applyFill="1" applyBorder="1" applyAlignment="1" applyProtection="1">
      <protection locked="0"/>
    </xf>
    <xf numFmtId="37" fontId="12" fillId="0" borderId="23" xfId="0" applyNumberFormat="1" applyFont="1" applyFill="1" applyBorder="1" applyAlignment="1" applyProtection="1">
      <protection locked="0"/>
    </xf>
    <xf numFmtId="37" fontId="12" fillId="0" borderId="24" xfId="0" applyNumberFormat="1" applyFont="1" applyFill="1" applyBorder="1" applyAlignment="1" applyProtection="1">
      <protection locked="0"/>
    </xf>
    <xf numFmtId="37" fontId="12" fillId="0" borderId="25" xfId="0" applyNumberFormat="1" applyFont="1" applyFill="1" applyBorder="1" applyAlignment="1" applyProtection="1">
      <protection locked="0"/>
    </xf>
    <xf numFmtId="0" fontId="5" fillId="0" borderId="17" xfId="0" applyFont="1" applyBorder="1" applyAlignment="1" applyProtection="1">
      <alignment horizontal="left" indent="1"/>
    </xf>
    <xf numFmtId="0" fontId="6" fillId="0" borderId="0" xfId="0" applyFont="1"/>
    <xf numFmtId="0" fontId="5" fillId="0" borderId="2" xfId="0" applyFont="1" applyBorder="1"/>
    <xf numFmtId="0" fontId="13" fillId="0" borderId="2" xfId="0" applyFont="1" applyBorder="1"/>
    <xf numFmtId="0" fontId="7" fillId="0" borderId="16" xfId="0" applyFont="1" applyBorder="1" applyAlignment="1" applyProtection="1">
      <alignment horizontal="left"/>
    </xf>
    <xf numFmtId="0" fontId="5" fillId="0" borderId="4" xfId="0" applyFont="1" applyBorder="1" applyAlignment="1" applyProtection="1">
      <alignment horizontal="left"/>
    </xf>
    <xf numFmtId="168" fontId="5" fillId="0" borderId="4" xfId="0" applyNumberFormat="1" applyFont="1" applyBorder="1" applyAlignment="1" applyProtection="1">
      <alignment horizontal="left" indent="2"/>
    </xf>
    <xf numFmtId="0" fontId="5" fillId="0" borderId="17" xfId="0" applyFont="1" applyBorder="1" applyAlignment="1" applyProtection="1">
      <alignment horizontal="left"/>
    </xf>
    <xf numFmtId="172" fontId="5" fillId="0" borderId="17" xfId="1" applyNumberFormat="1" applyFont="1" applyBorder="1" applyAlignment="1" applyProtection="1">
      <alignment horizontal="left" indent="2"/>
    </xf>
    <xf numFmtId="175" fontId="5" fillId="0" borderId="16" xfId="0" applyNumberFormat="1" applyFont="1" applyBorder="1" applyAlignment="1" applyProtection="1">
      <alignment horizontal="left" indent="1"/>
    </xf>
    <xf numFmtId="175" fontId="5" fillId="0" borderId="16" xfId="0" applyNumberFormat="1" applyFont="1" applyBorder="1" applyProtection="1"/>
    <xf numFmtId="175" fontId="5" fillId="0" borderId="16" xfId="0" applyNumberFormat="1" applyFont="1" applyBorder="1" applyAlignment="1" applyProtection="1">
      <alignment horizontal="left" indent="2"/>
    </xf>
    <xf numFmtId="175" fontId="5" fillId="0" borderId="4" xfId="0" applyNumberFormat="1" applyFont="1" applyBorder="1" applyAlignment="1" applyProtection="1">
      <alignment horizontal="left" indent="1"/>
    </xf>
    <xf numFmtId="175" fontId="5" fillId="0" borderId="4" xfId="0" applyNumberFormat="1" applyFont="1" applyBorder="1" applyProtection="1"/>
    <xf numFmtId="175" fontId="5" fillId="0" borderId="4" xfId="0" applyNumberFormat="1" applyFont="1" applyBorder="1" applyAlignment="1" applyProtection="1">
      <alignment horizontal="left" indent="2"/>
    </xf>
    <xf numFmtId="175" fontId="5" fillId="0" borderId="17" xfId="0" applyNumberFormat="1" applyFont="1" applyBorder="1" applyAlignment="1" applyProtection="1">
      <alignment horizontal="left" indent="1"/>
    </xf>
    <xf numFmtId="175" fontId="5" fillId="0" borderId="17" xfId="0" applyNumberFormat="1" applyFont="1" applyBorder="1" applyProtection="1"/>
    <xf numFmtId="175" fontId="5" fillId="0" borderId="17" xfId="0" applyNumberFormat="1" applyFont="1" applyBorder="1" applyAlignment="1" applyProtection="1">
      <alignment horizontal="left" indent="2"/>
    </xf>
    <xf numFmtId="175" fontId="5" fillId="4" borderId="16" xfId="0" applyNumberFormat="1" applyFont="1" applyFill="1" applyBorder="1" applyAlignment="1" applyProtection="1">
      <alignment horizontal="left" indent="1"/>
    </xf>
    <xf numFmtId="175" fontId="5" fillId="4" borderId="16" xfId="0" applyNumberFormat="1" applyFont="1" applyFill="1" applyBorder="1" applyProtection="1"/>
    <xf numFmtId="175" fontId="5" fillId="4" borderId="16" xfId="0" applyNumberFormat="1" applyFont="1" applyFill="1" applyBorder="1" applyAlignment="1" applyProtection="1">
      <alignment horizontal="left" indent="2"/>
    </xf>
    <xf numFmtId="175" fontId="5" fillId="4" borderId="4" xfId="0" applyNumberFormat="1" applyFont="1" applyFill="1" applyBorder="1" applyAlignment="1" applyProtection="1">
      <alignment horizontal="left" indent="1"/>
    </xf>
    <xf numFmtId="175" fontId="5" fillId="4" borderId="4" xfId="0" applyNumberFormat="1" applyFont="1" applyFill="1" applyBorder="1" applyProtection="1"/>
    <xf numFmtId="175" fontId="5" fillId="4" borderId="4" xfId="0" applyNumberFormat="1" applyFont="1" applyFill="1" applyBorder="1" applyAlignment="1" applyProtection="1">
      <alignment horizontal="left" indent="2"/>
    </xf>
    <xf numFmtId="175" fontId="5" fillId="4" borderId="17" xfId="0" applyNumberFormat="1" applyFont="1" applyFill="1" applyBorder="1" applyAlignment="1" applyProtection="1">
      <alignment horizontal="left" indent="1"/>
    </xf>
    <xf numFmtId="175" fontId="5" fillId="4" borderId="17" xfId="0" applyNumberFormat="1" applyFont="1" applyFill="1" applyBorder="1" applyProtection="1"/>
    <xf numFmtId="175" fontId="5" fillId="4" borderId="17" xfId="0" applyNumberFormat="1" applyFont="1" applyFill="1" applyBorder="1" applyAlignment="1" applyProtection="1">
      <alignment horizontal="left" indent="2"/>
    </xf>
    <xf numFmtId="173" fontId="5" fillId="0" borderId="16" xfId="1" applyNumberFormat="1" applyFont="1" applyBorder="1" applyProtection="1"/>
    <xf numFmtId="173" fontId="5" fillId="0" borderId="4" xfId="1" applyNumberFormat="1" applyFont="1" applyBorder="1" applyProtection="1"/>
    <xf numFmtId="0" fontId="7" fillId="4" borderId="17" xfId="0" applyFont="1" applyFill="1" applyBorder="1" applyProtection="1"/>
    <xf numFmtId="164" fontId="15" fillId="0" borderId="26" xfId="0" applyNumberFormat="1" applyFont="1" applyFill="1" applyBorder="1" applyAlignment="1" applyProtection="1"/>
    <xf numFmtId="0" fontId="5" fillId="4" borderId="17" xfId="0" applyFont="1" applyFill="1" applyBorder="1" applyProtection="1"/>
    <xf numFmtId="173" fontId="5" fillId="4" borderId="17" xfId="0" applyNumberFormat="1" applyFont="1" applyFill="1" applyBorder="1" applyProtection="1"/>
    <xf numFmtId="164" fontId="7" fillId="0" borderId="26" xfId="0" applyNumberFormat="1" applyFont="1" applyFill="1" applyBorder="1" applyAlignment="1" applyProtection="1"/>
    <xf numFmtId="173" fontId="15" fillId="0" borderId="26" xfId="1" applyNumberFormat="1" applyFont="1" applyFill="1" applyBorder="1" applyAlignment="1" applyProtection="1"/>
    <xf numFmtId="173" fontId="15" fillId="3" borderId="27" xfId="1" applyNumberFormat="1" applyFont="1" applyFill="1" applyBorder="1" applyAlignment="1" applyProtection="1"/>
    <xf numFmtId="170" fontId="5" fillId="0" borderId="0" xfId="0" applyNumberFormat="1" applyFont="1" applyBorder="1" applyAlignment="1" applyProtection="1">
      <alignment horizontal="left" indent="2"/>
    </xf>
    <xf numFmtId="43" fontId="7" fillId="0" borderId="0" xfId="36" applyFont="1" applyBorder="1" applyAlignment="1" applyProtection="1">
      <alignment wrapText="1"/>
    </xf>
    <xf numFmtId="169" fontId="2" fillId="6" borderId="0" xfId="0" applyNumberFormat="1" applyFont="1" applyFill="1" applyBorder="1" applyAlignment="1" applyProtection="1"/>
    <xf numFmtId="37" fontId="5" fillId="6" borderId="16" xfId="0" applyNumberFormat="1" applyFont="1" applyFill="1" applyBorder="1" applyAlignment="1" applyProtection="1">
      <alignment horizontal="left" indent="2"/>
    </xf>
    <xf numFmtId="1" fontId="5" fillId="6" borderId="4" xfId="0" applyNumberFormat="1" applyFont="1" applyFill="1" applyBorder="1" applyAlignment="1" applyProtection="1">
      <alignment horizontal="left" indent="2"/>
    </xf>
    <xf numFmtId="1" fontId="5" fillId="6" borderId="17" xfId="0" applyNumberFormat="1" applyFont="1" applyFill="1" applyBorder="1" applyAlignment="1" applyProtection="1">
      <alignment horizontal="left" indent="2"/>
    </xf>
    <xf numFmtId="1" fontId="5" fillId="6" borderId="16" xfId="0" applyNumberFormat="1" applyFont="1" applyFill="1" applyBorder="1" applyAlignment="1" applyProtection="1">
      <alignment horizontal="left" indent="2"/>
    </xf>
    <xf numFmtId="1" fontId="5" fillId="6" borderId="16" xfId="1" applyNumberFormat="1" applyFont="1" applyFill="1" applyBorder="1" applyAlignment="1" applyProtection="1">
      <alignment horizontal="left" indent="2"/>
    </xf>
    <xf numFmtId="1" fontId="5" fillId="6" borderId="4" xfId="1" applyNumberFormat="1" applyFont="1" applyFill="1" applyBorder="1" applyAlignment="1" applyProtection="1">
      <alignment horizontal="left" indent="2"/>
    </xf>
    <xf numFmtId="1" fontId="5" fillId="6" borderId="17" xfId="1" applyNumberFormat="1" applyFont="1" applyFill="1" applyBorder="1" applyAlignment="1" applyProtection="1">
      <alignment horizontal="left" indent="2"/>
    </xf>
    <xf numFmtId="37" fontId="12" fillId="7" borderId="21" xfId="0" applyNumberFormat="1" applyFont="1" applyFill="1" applyBorder="1" applyAlignment="1" applyProtection="1">
      <protection locked="0"/>
    </xf>
    <xf numFmtId="164" fontId="7" fillId="0" borderId="0" xfId="0" applyNumberFormat="1" applyFont="1" applyFill="1" applyBorder="1" applyAlignment="1" applyProtection="1">
      <alignment horizontal="right" vertical="center" textRotation="90"/>
    </xf>
    <xf numFmtId="173" fontId="5" fillId="0" borderId="0" xfId="0" applyNumberFormat="1" applyFont="1" applyProtection="1"/>
    <xf numFmtId="37" fontId="5" fillId="0" borderId="0" xfId="0" applyNumberFormat="1" applyFont="1" applyProtection="1"/>
    <xf numFmtId="174" fontId="7" fillId="8" borderId="0" xfId="1" applyNumberFormat="1" applyFont="1" applyFill="1" applyProtection="1"/>
    <xf numFmtId="0" fontId="7" fillId="2" borderId="28" xfId="0" applyFont="1" applyFill="1" applyBorder="1" applyAlignment="1" applyProtection="1">
      <alignment horizontal="centerContinuous"/>
    </xf>
    <xf numFmtId="164" fontId="7" fillId="0" borderId="0" xfId="0" applyNumberFormat="1" applyFont="1" applyFill="1" applyBorder="1" applyAlignment="1" applyProtection="1">
      <alignment horizontal="right" vertical="center" textRotation="90"/>
    </xf>
    <xf numFmtId="176" fontId="2" fillId="0" borderId="0" xfId="0" applyNumberFormat="1" applyFont="1" applyFill="1" applyBorder="1" applyAlignment="1" applyProtection="1"/>
    <xf numFmtId="37" fontId="12" fillId="10" borderId="18" xfId="0" applyNumberFormat="1" applyFont="1" applyFill="1" applyBorder="1" applyAlignment="1" applyProtection="1">
      <protection locked="0"/>
    </xf>
    <xf numFmtId="37" fontId="12" fillId="10" borderId="19" xfId="0" applyNumberFormat="1" applyFont="1" applyFill="1" applyBorder="1" applyAlignment="1" applyProtection="1">
      <protection locked="0"/>
    </xf>
    <xf numFmtId="37" fontId="12" fillId="10" borderId="20" xfId="0" applyNumberFormat="1" applyFont="1" applyFill="1" applyBorder="1" applyAlignment="1" applyProtection="1">
      <protection locked="0"/>
    </xf>
    <xf numFmtId="37" fontId="12" fillId="10" borderId="21" xfId="0" applyNumberFormat="1" applyFont="1" applyFill="1" applyBorder="1" applyAlignment="1" applyProtection="1">
      <protection locked="0"/>
    </xf>
    <xf numFmtId="37" fontId="12" fillId="10" borderId="7" xfId="0" applyNumberFormat="1" applyFont="1" applyFill="1" applyBorder="1" applyAlignment="1" applyProtection="1">
      <protection locked="0"/>
    </xf>
    <xf numFmtId="37" fontId="12" fillId="10" borderId="22" xfId="0" applyNumberFormat="1" applyFont="1" applyFill="1" applyBorder="1" applyAlignment="1" applyProtection="1">
      <protection locked="0"/>
    </xf>
    <xf numFmtId="37" fontId="12" fillId="10" borderId="23" xfId="0" applyNumberFormat="1" applyFont="1" applyFill="1" applyBorder="1" applyAlignment="1" applyProtection="1">
      <protection locked="0"/>
    </xf>
    <xf numFmtId="37" fontId="12" fillId="10" borderId="24" xfId="0" applyNumberFormat="1" applyFont="1" applyFill="1" applyBorder="1" applyAlignment="1" applyProtection="1">
      <protection locked="0"/>
    </xf>
    <xf numFmtId="37" fontId="12" fillId="10" borderId="25" xfId="0" applyNumberFormat="1" applyFont="1" applyFill="1" applyBorder="1" applyAlignment="1" applyProtection="1">
      <protection locked="0"/>
    </xf>
    <xf numFmtId="164" fontId="7" fillId="0" borderId="4" xfId="0" applyNumberFormat="1" applyFont="1" applyFill="1" applyBorder="1" applyAlignment="1" applyProtection="1">
      <alignment horizontal="right" vertical="center" textRotation="90"/>
    </xf>
    <xf numFmtId="37" fontId="4" fillId="0" borderId="4" xfId="0" applyNumberFormat="1" applyFont="1" applyFill="1" applyBorder="1" applyAlignment="1" applyProtection="1">
      <alignment horizontal="centerContinuous"/>
    </xf>
    <xf numFmtId="37" fontId="12" fillId="0" borderId="4" xfId="0" applyNumberFormat="1" applyFont="1" applyFill="1" applyBorder="1" applyAlignment="1" applyProtection="1"/>
    <xf numFmtId="0" fontId="7" fillId="10" borderId="1" xfId="0" applyFont="1" applyFill="1" applyBorder="1" applyAlignment="1" applyProtection="1">
      <alignment horizontal="center"/>
      <protection locked="0"/>
    </xf>
    <xf numFmtId="39" fontId="5" fillId="0" borderId="0" xfId="0" applyNumberFormat="1" applyFont="1" applyFill="1" applyBorder="1" applyAlignment="1" applyProtection="1"/>
    <xf numFmtId="37" fontId="5" fillId="0" borderId="0" xfId="0" applyNumberFormat="1" applyFont="1" applyFill="1" applyBorder="1" applyAlignment="1" applyProtection="1"/>
    <xf numFmtId="178" fontId="2" fillId="0" borderId="0" xfId="1" applyNumberFormat="1" applyFont="1" applyFill="1" applyBorder="1" applyAlignment="1" applyProtection="1">
      <alignment horizontal="right"/>
    </xf>
    <xf numFmtId="169" fontId="2" fillId="11" borderId="0" xfId="0" applyNumberFormat="1" applyFont="1" applyFill="1" applyBorder="1" applyAlignment="1" applyProtection="1"/>
    <xf numFmtId="164" fontId="5" fillId="6" borderId="0" xfId="0" applyNumberFormat="1" applyFont="1" applyFill="1" applyAlignment="1" applyProtection="1"/>
    <xf numFmtId="37" fontId="12" fillId="6" borderId="0" xfId="0" applyNumberFormat="1" applyFont="1" applyFill="1" applyBorder="1" applyAlignment="1" applyProtection="1"/>
    <xf numFmtId="37" fontId="10" fillId="0" borderId="0" xfId="0" applyNumberFormat="1" applyFont="1" applyFill="1" applyBorder="1" applyAlignment="1" applyProtection="1"/>
    <xf numFmtId="41" fontId="5" fillId="8" borderId="30" xfId="0" applyNumberFormat="1" applyFont="1" applyFill="1" applyBorder="1" applyAlignment="1" applyProtection="1">
      <alignment horizontal="centerContinuous"/>
    </xf>
    <xf numFmtId="41" fontId="5" fillId="8" borderId="9" xfId="0" applyNumberFormat="1" applyFont="1" applyFill="1" applyBorder="1" applyAlignment="1" applyProtection="1">
      <alignment horizontal="centerContinuous"/>
    </xf>
    <xf numFmtId="37" fontId="7" fillId="8" borderId="9" xfId="0" applyNumberFormat="1" applyFont="1" applyFill="1" applyBorder="1" applyAlignment="1" applyProtection="1">
      <alignment horizontal="right"/>
    </xf>
    <xf numFmtId="37" fontId="5" fillId="8" borderId="9" xfId="0" applyNumberFormat="1" applyFont="1" applyFill="1" applyBorder="1" applyAlignment="1" applyProtection="1">
      <alignment horizontal="right"/>
    </xf>
    <xf numFmtId="167" fontId="7" fillId="8" borderId="10" xfId="0" applyNumberFormat="1" applyFont="1" applyFill="1" applyBorder="1" applyAlignment="1" applyProtection="1"/>
    <xf numFmtId="173" fontId="15" fillId="8" borderId="27" xfId="1" applyNumberFormat="1" applyFont="1" applyFill="1" applyBorder="1" applyAlignment="1" applyProtection="1"/>
    <xf numFmtId="37" fontId="12" fillId="8" borderId="9" xfId="0" applyNumberFormat="1" applyFont="1" applyFill="1" applyBorder="1" applyAlignment="1" applyProtection="1"/>
    <xf numFmtId="37" fontId="12" fillId="0" borderId="0" xfId="0" applyNumberFormat="1" applyFont="1" applyFill="1" applyBorder="1" applyAlignment="1" applyProtection="1">
      <protection locked="0"/>
    </xf>
    <xf numFmtId="0" fontId="5" fillId="0" borderId="0" xfId="0" applyFont="1" applyBorder="1" applyProtection="1"/>
    <xf numFmtId="1" fontId="5" fillId="6" borderId="0" xfId="1" applyNumberFormat="1" applyFont="1" applyFill="1" applyBorder="1" applyAlignment="1" applyProtection="1">
      <alignment horizontal="left" indent="2"/>
    </xf>
    <xf numFmtId="175" fontId="5" fillId="0" borderId="0" xfId="0" applyNumberFormat="1" applyFont="1" applyBorder="1" applyProtection="1"/>
    <xf numFmtId="175" fontId="5" fillId="0" borderId="0" xfId="0" applyNumberFormat="1" applyFont="1" applyBorder="1" applyAlignment="1" applyProtection="1">
      <alignment horizontal="left" indent="2"/>
    </xf>
    <xf numFmtId="175" fontId="5" fillId="4" borderId="0" xfId="0" applyNumberFormat="1" applyFont="1" applyFill="1" applyBorder="1" applyProtection="1"/>
    <xf numFmtId="173" fontId="5" fillId="0" borderId="0" xfId="1" applyNumberFormat="1" applyFont="1" applyBorder="1" applyProtection="1"/>
    <xf numFmtId="0" fontId="5" fillId="4" borderId="0" xfId="0" applyFont="1" applyFill="1" applyBorder="1" applyProtection="1"/>
    <xf numFmtId="173" fontId="5" fillId="4" borderId="0" xfId="0" applyNumberFormat="1" applyFont="1" applyFill="1" applyBorder="1" applyProtection="1"/>
    <xf numFmtId="177" fontId="7" fillId="9" borderId="1" xfId="1" applyNumberFormat="1" applyFont="1" applyFill="1" applyBorder="1" applyAlignment="1" applyProtection="1">
      <alignment horizontal="center"/>
      <protection locked="0"/>
    </xf>
    <xf numFmtId="0" fontId="14" fillId="0" borderId="0" xfId="0" applyNumberFormat="1" applyFont="1" applyBorder="1" applyAlignment="1" applyProtection="1">
      <alignment vertical="center" wrapText="1"/>
    </xf>
    <xf numFmtId="164" fontId="6" fillId="0" borderId="16" xfId="0" applyNumberFormat="1" applyFont="1" applyBorder="1" applyAlignment="1" applyProtection="1">
      <alignment wrapText="1"/>
    </xf>
    <xf numFmtId="164" fontId="5" fillId="0" borderId="13" xfId="0" applyNumberFormat="1" applyFont="1" applyFill="1" applyBorder="1" applyAlignment="1" applyProtection="1">
      <alignment horizontal="center" wrapText="1"/>
    </xf>
    <xf numFmtId="164" fontId="5" fillId="0" borderId="14" xfId="0" applyNumberFormat="1" applyFont="1" applyFill="1" applyBorder="1" applyAlignment="1" applyProtection="1">
      <alignment horizontal="center" wrapText="1"/>
    </xf>
    <xf numFmtId="0" fontId="0" fillId="10" borderId="29" xfId="0" applyFill="1" applyBorder="1" applyAlignment="1" applyProtection="1">
      <alignment horizontal="center" wrapText="1"/>
      <protection locked="0"/>
    </xf>
    <xf numFmtId="0" fontId="5" fillId="10" borderId="2" xfId="0" applyFont="1" applyFill="1" applyBorder="1" applyAlignment="1" applyProtection="1">
      <alignment horizontal="center" wrapText="1"/>
      <protection locked="0"/>
    </xf>
    <xf numFmtId="0" fontId="5" fillId="0" borderId="13" xfId="0" applyFont="1" applyBorder="1" applyAlignment="1">
      <alignment horizontal="center" wrapText="1"/>
    </xf>
    <xf numFmtId="0" fontId="5" fillId="0" borderId="14" xfId="0" applyFont="1" applyBorder="1" applyAlignment="1">
      <alignment horizontal="center" wrapText="1"/>
    </xf>
    <xf numFmtId="164" fontId="7" fillId="0" borderId="0" xfId="0" applyNumberFormat="1" applyFont="1" applyFill="1" applyBorder="1" applyAlignment="1" applyProtection="1">
      <alignment horizontal="right" vertical="center" textRotation="90"/>
    </xf>
    <xf numFmtId="0" fontId="0" fillId="0" borderId="29" xfId="0" applyBorder="1" applyAlignment="1">
      <alignment horizontal="center" wrapText="1"/>
    </xf>
    <xf numFmtId="0" fontId="14" fillId="0" borderId="0" xfId="0" applyNumberFormat="1" applyFont="1" applyBorder="1" applyAlignment="1" applyProtection="1">
      <alignment vertical="top" wrapText="1"/>
    </xf>
  </cellXfs>
  <cellStyles count="37">
    <cellStyle name="Comma" xfId="36" builtinId="3"/>
    <cellStyle name="Currency" xfId="1" builtinId="4"/>
    <cellStyle name="Followed Hyperlink" xfId="35" builtinId="9" hidden="1"/>
    <cellStyle name="Hyperlink" xfId="34" builtinId="8" hidden="1"/>
    <cellStyle name="Normal" xfId="0" builtinId="0"/>
    <cellStyle name="Normal 10" xfId="2"/>
    <cellStyle name="Normal 11" xfId="3"/>
    <cellStyle name="Normal 11 2" xfId="4"/>
    <cellStyle name="Normal 11 3" xfId="5"/>
    <cellStyle name="Normal 11 4" xfId="6"/>
    <cellStyle name="Normal 11 5" xfId="7"/>
    <cellStyle name="Normal 11 6" xfId="8"/>
    <cellStyle name="Normal 11 7" xfId="9"/>
    <cellStyle name="Normal 11 8" xfId="10"/>
    <cellStyle name="Normal 2" xfId="11"/>
    <cellStyle name="Normal 3" xfId="12"/>
    <cellStyle name="Normal 4" xfId="13"/>
    <cellStyle name="Normal 5" xfId="14"/>
    <cellStyle name="Normal 6" xfId="15"/>
    <cellStyle name="Normal 7" xfId="16"/>
    <cellStyle name="Normal 8" xfId="17"/>
    <cellStyle name="Normal 8 2" xfId="18"/>
    <cellStyle name="Normal 8 3" xfId="19"/>
    <cellStyle name="Normal 8 4" xfId="20"/>
    <cellStyle name="Normal 8 5" xfId="21"/>
    <cellStyle name="Normal 8 6" xfId="22"/>
    <cellStyle name="Normal 8 7" xfId="23"/>
    <cellStyle name="Normal 8 8" xfId="24"/>
    <cellStyle name="Normal 9" xfId="25"/>
    <cellStyle name="Percent 2" xfId="26"/>
    <cellStyle name="Percent 2 2" xfId="27"/>
    <cellStyle name="Percent 2 3" xfId="28"/>
    <cellStyle name="Percent 2 4" xfId="29"/>
    <cellStyle name="Percent 2 5" xfId="30"/>
    <cellStyle name="Percent 2 6" xfId="31"/>
    <cellStyle name="Percent 2 7" xfId="32"/>
    <cellStyle name="Percent 2 8" xfId="3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190500</xdr:colOff>
      <xdr:row>34</xdr:row>
      <xdr:rowOff>19050</xdr:rowOff>
    </xdr:from>
    <xdr:to>
      <xdr:col>1</xdr:col>
      <xdr:colOff>236219</xdr:colOff>
      <xdr:row>34</xdr:row>
      <xdr:rowOff>123825</xdr:rowOff>
    </xdr:to>
    <xdr:sp macro="" textlink="">
      <xdr:nvSpPr>
        <xdr:cNvPr id="2" name="Down Arrow 1"/>
        <xdr:cNvSpPr/>
      </xdr:nvSpPr>
      <xdr:spPr>
        <a:xfrm>
          <a:off x="276225" y="5476875"/>
          <a:ext cx="45719" cy="104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rren%20Ridge%20-%20SCPPA%20-%20SunPower%202008.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nputs"/>
      <sheetName val="Assumptions"/>
      <sheetName val="Summary"/>
      <sheetName val="SourcesUses"/>
      <sheetName val="Production"/>
      <sheetName val="TOD"/>
      <sheetName val="Construction"/>
      <sheetName val="Construction_Quarterly"/>
      <sheetName val="Construction_Annual"/>
      <sheetName val="RDC"/>
      <sheetName val="RDC_Quarterly"/>
      <sheetName val="RDC_Annual"/>
      <sheetName val="Finance"/>
      <sheetName val="Finance_Quarterly"/>
      <sheetName val="Finance_Annual"/>
      <sheetName val="ITC"/>
      <sheetName val="ITC_Quarterly"/>
      <sheetName val="ITC_Annual"/>
      <sheetName val="GANNT"/>
      <sheetName val="Asset_Classes"/>
      <sheetName val="Asset_Schedule"/>
      <sheetName val="Tax_Depreciation_Annual"/>
      <sheetName val="Tax_Depreciation_Quarterly"/>
      <sheetName val="Book_Depreciation"/>
      <sheetName val="PTCF_Monthly"/>
      <sheetName val="PTCF_Quaterly"/>
      <sheetName val="PTCF_Annual"/>
      <sheetName val="Project_Returns"/>
      <sheetName val="Project_Returns_Ann"/>
      <sheetName val="Project_Returns_RV"/>
      <sheetName val="Project_Returns_RV_Ann"/>
      <sheetName val="Partnership_Returns"/>
      <sheetName val="Partnership_Returns_Summary"/>
      <sheetName val="Lease_Returns"/>
      <sheetName val="Lease_Returns_Summary"/>
      <sheetName val="Debt_Monthly"/>
      <sheetName val="Debt_Quarterly"/>
      <sheetName val="Debt_Annual"/>
      <sheetName val="Financials_Monthly"/>
      <sheetName val="Financials_Annual"/>
      <sheetName val="BarrenRidge_SunPower"/>
    </sheetNames>
    <sheetDataSet>
      <sheetData sheetId="0" refreshError="1"/>
      <sheetData sheetId="1">
        <row r="1">
          <cell r="A1">
            <v>1</v>
          </cell>
        </row>
        <row r="8">
          <cell r="I8" t="str">
            <v>Barren Ridge</v>
          </cell>
        </row>
        <row r="9">
          <cell r="I9" t="str">
            <v>SCPPA</v>
          </cell>
        </row>
        <row r="10">
          <cell r="I10" t="str">
            <v>SunPower</v>
          </cell>
        </row>
        <row r="35">
          <cell r="I35">
            <v>119.4510315248514</v>
          </cell>
        </row>
        <row r="36">
          <cell r="I36">
            <v>0.8371631347461016</v>
          </cell>
        </row>
        <row r="37">
          <cell r="I37">
            <v>100</v>
          </cell>
        </row>
        <row r="59">
          <cell r="E59">
            <v>0.08</v>
          </cell>
        </row>
        <row r="168">
          <cell r="I168">
            <v>155</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7"/>
  <sheetViews>
    <sheetView showGridLines="0" tabSelected="1" zoomScaleSheetLayoutView="145" workbookViewId="0">
      <selection activeCell="E9" sqref="E9"/>
    </sheetView>
  </sheetViews>
  <sheetFormatPr defaultColWidth="8.90625" defaultRowHeight="13" x14ac:dyDescent="0.3"/>
  <cols>
    <col min="1" max="1" width="1.36328125" style="2" customWidth="1"/>
    <col min="2" max="2" width="13" style="2" customWidth="1"/>
    <col min="3" max="3" width="8.81640625" style="2" customWidth="1"/>
    <col min="4" max="4" width="9.453125" style="2" customWidth="1"/>
    <col min="5" max="16" width="10.453125" style="2" customWidth="1"/>
    <col min="17" max="17" width="14" style="2" customWidth="1"/>
    <col min="18" max="18" width="8.90625" style="2"/>
    <col min="19" max="19" width="12.6328125" style="2" bestFit="1" customWidth="1"/>
    <col min="20" max="16384" width="8.90625" style="2"/>
  </cols>
  <sheetData>
    <row r="1" spans="2:17" ht="19" thickBot="1" x14ac:dyDescent="0.5">
      <c r="B1" s="93" t="s">
        <v>61</v>
      </c>
      <c r="C1"/>
      <c r="D1"/>
      <c r="E1"/>
      <c r="F1" s="192" t="s">
        <v>56</v>
      </c>
      <c r="G1" s="192"/>
      <c r="H1" s="187"/>
      <c r="I1" s="187"/>
      <c r="J1" s="187"/>
      <c r="K1" s="187"/>
      <c r="L1" s="187"/>
      <c r="M1" s="187"/>
      <c r="N1" s="187"/>
      <c r="O1" s="187"/>
      <c r="P1"/>
      <c r="Q1"/>
    </row>
    <row r="2" spans="2:17" ht="15.75" customHeight="1" x14ac:dyDescent="0.3">
      <c r="B2" s="95" t="s">
        <v>26</v>
      </c>
      <c r="C2" s="94"/>
      <c r="D2" s="94"/>
      <c r="E2" s="94"/>
      <c r="F2" s="94"/>
      <c r="G2" s="94" t="s">
        <v>57</v>
      </c>
      <c r="H2" s="188"/>
      <c r="I2" s="188"/>
      <c r="J2" s="188"/>
      <c r="K2" s="188"/>
      <c r="L2" s="188"/>
      <c r="M2" s="188"/>
      <c r="N2" s="188"/>
      <c r="O2" s="188"/>
      <c r="P2" s="94"/>
      <c r="Q2" s="94"/>
    </row>
    <row r="3" spans="2:17" ht="18" customHeight="1" x14ac:dyDescent="0.3"/>
    <row r="4" spans="2:17" ht="12.75" customHeight="1" thickBot="1" x14ac:dyDescent="0.35">
      <c r="B4" s="143" t="s">
        <v>35</v>
      </c>
      <c r="C4" s="4"/>
      <c r="D4" s="4"/>
      <c r="E4" s="4"/>
      <c r="F4" s="4"/>
      <c r="G4" s="4"/>
      <c r="H4" s="4"/>
      <c r="I4" s="4"/>
      <c r="J4" s="4"/>
      <c r="K4" s="4"/>
      <c r="L4" s="4"/>
      <c r="M4" s="4"/>
      <c r="N4" s="4"/>
      <c r="O4" s="4"/>
      <c r="P4" s="4"/>
      <c r="Q4" s="5"/>
    </row>
    <row r="5" spans="2:17" x14ac:dyDescent="0.3">
      <c r="B5" s="185" t="s">
        <v>55</v>
      </c>
    </row>
    <row r="6" spans="2:17" s="6" customFormat="1" ht="13.5" thickBot="1" x14ac:dyDescent="0.35">
      <c r="B6" s="186"/>
      <c r="C6" s="7"/>
      <c r="D6" s="7"/>
      <c r="E6" s="8" t="s">
        <v>0</v>
      </c>
      <c r="F6" s="9"/>
      <c r="G6" s="9"/>
      <c r="H6" s="9"/>
      <c r="I6" s="9"/>
      <c r="J6" s="9"/>
      <c r="K6" s="9"/>
      <c r="L6" s="9"/>
      <c r="M6" s="9"/>
      <c r="N6" s="9"/>
      <c r="O6" s="9"/>
      <c r="P6" s="9"/>
    </row>
    <row r="7" spans="2:17" ht="13.5" thickBot="1" x14ac:dyDescent="0.35">
      <c r="B7" s="158"/>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3.5" thickBot="1" x14ac:dyDescent="0.35">
      <c r="C8" s="10"/>
      <c r="D8" s="7"/>
      <c r="E8" s="13">
        <v>1</v>
      </c>
      <c r="F8" s="13">
        <v>2</v>
      </c>
      <c r="G8" s="13">
        <v>3</v>
      </c>
      <c r="H8" s="13">
        <v>4</v>
      </c>
      <c r="I8" s="13">
        <v>5</v>
      </c>
      <c r="J8" s="13">
        <v>6</v>
      </c>
      <c r="K8" s="13">
        <v>7</v>
      </c>
      <c r="L8" s="13">
        <v>8</v>
      </c>
      <c r="M8" s="13">
        <v>9</v>
      </c>
      <c r="N8" s="13">
        <v>10</v>
      </c>
      <c r="O8" s="13">
        <v>11</v>
      </c>
      <c r="P8" s="13">
        <v>12</v>
      </c>
    </row>
    <row r="9" spans="2:17" x14ac:dyDescent="0.3">
      <c r="B9" s="189" t="s">
        <v>58</v>
      </c>
      <c r="C9" s="191" t="s">
        <v>1</v>
      </c>
      <c r="D9" s="14">
        <v>1</v>
      </c>
      <c r="E9" s="146"/>
      <c r="F9" s="147"/>
      <c r="G9" s="147"/>
      <c r="H9" s="147"/>
      <c r="I9" s="147"/>
      <c r="J9" s="147"/>
      <c r="K9" s="147"/>
      <c r="L9" s="147"/>
      <c r="M9" s="147"/>
      <c r="N9" s="147"/>
      <c r="O9" s="147"/>
      <c r="P9" s="148"/>
    </row>
    <row r="10" spans="2:17" ht="13.5" thickBot="1" x14ac:dyDescent="0.35">
      <c r="B10" s="190"/>
      <c r="C10" s="191"/>
      <c r="D10" s="14">
        <v>2</v>
      </c>
      <c r="E10" s="149"/>
      <c r="F10" s="150"/>
      <c r="G10" s="150"/>
      <c r="H10" s="150"/>
      <c r="I10" s="150"/>
      <c r="J10" s="150"/>
      <c r="K10" s="150"/>
      <c r="L10" s="150"/>
      <c r="M10" s="150"/>
      <c r="N10" s="150"/>
      <c r="O10" s="150"/>
      <c r="P10" s="151"/>
    </row>
    <row r="11" spans="2:17" ht="13.5" thickBot="1" x14ac:dyDescent="0.35">
      <c r="B11" s="182"/>
      <c r="C11" s="191"/>
      <c r="D11" s="14">
        <v>3</v>
      </c>
      <c r="E11" s="149"/>
      <c r="F11" s="150"/>
      <c r="G11" s="150"/>
      <c r="H11" s="150"/>
      <c r="I11" s="150"/>
      <c r="J11" s="150"/>
      <c r="K11" s="150"/>
      <c r="L11" s="150"/>
      <c r="M11" s="150"/>
      <c r="N11" s="150"/>
      <c r="O11" s="150"/>
      <c r="P11" s="151"/>
    </row>
    <row r="12" spans="2:17" ht="13.5" customHeight="1" x14ac:dyDescent="0.3">
      <c r="C12" s="191"/>
      <c r="D12" s="14">
        <v>4</v>
      </c>
      <c r="E12" s="149"/>
      <c r="F12" s="150"/>
      <c r="G12" s="150"/>
      <c r="H12" s="150"/>
      <c r="I12" s="150"/>
      <c r="J12" s="150"/>
      <c r="K12" s="150"/>
      <c r="L12" s="150"/>
      <c r="M12" s="150"/>
      <c r="N12" s="150"/>
      <c r="O12" s="150"/>
      <c r="P12" s="151"/>
    </row>
    <row r="13" spans="2:17" x14ac:dyDescent="0.3">
      <c r="C13" s="191"/>
      <c r="D13" s="14">
        <v>5</v>
      </c>
      <c r="E13" s="149"/>
      <c r="F13" s="150"/>
      <c r="G13" s="150"/>
      <c r="H13" s="150"/>
      <c r="I13" s="150"/>
      <c r="J13" s="150"/>
      <c r="K13" s="150"/>
      <c r="L13" s="150"/>
      <c r="M13" s="150"/>
      <c r="N13" s="150"/>
      <c r="O13" s="150"/>
      <c r="P13" s="151"/>
    </row>
    <row r="14" spans="2:17" x14ac:dyDescent="0.3">
      <c r="C14" s="191"/>
      <c r="D14" s="14">
        <v>6</v>
      </c>
      <c r="E14" s="149"/>
      <c r="F14" s="150"/>
      <c r="G14" s="150"/>
      <c r="H14" s="150"/>
      <c r="I14" s="150"/>
      <c r="J14" s="150"/>
      <c r="K14" s="150"/>
      <c r="L14" s="150"/>
      <c r="M14" s="150"/>
      <c r="N14" s="150"/>
      <c r="O14" s="150"/>
      <c r="P14" s="151"/>
    </row>
    <row r="15" spans="2:17" x14ac:dyDescent="0.3">
      <c r="C15" s="191"/>
      <c r="D15" s="14">
        <v>7</v>
      </c>
      <c r="E15" s="149"/>
      <c r="F15" s="150"/>
      <c r="G15" s="150"/>
      <c r="H15" s="150"/>
      <c r="I15" s="150"/>
      <c r="J15" s="150"/>
      <c r="K15" s="150"/>
      <c r="L15" s="150"/>
      <c r="M15" s="150"/>
      <c r="N15" s="150"/>
      <c r="O15" s="150"/>
      <c r="P15" s="151"/>
    </row>
    <row r="16" spans="2:17" x14ac:dyDescent="0.3">
      <c r="C16" s="191"/>
      <c r="D16" s="14">
        <v>8</v>
      </c>
      <c r="E16" s="149"/>
      <c r="F16" s="150"/>
      <c r="G16" s="150"/>
      <c r="H16" s="150"/>
      <c r="I16" s="150"/>
      <c r="J16" s="150"/>
      <c r="K16" s="150"/>
      <c r="L16" s="150"/>
      <c r="M16" s="150"/>
      <c r="N16" s="150"/>
      <c r="O16" s="150"/>
      <c r="P16" s="151"/>
    </row>
    <row r="17" spans="3:16" ht="12.75" customHeight="1" x14ac:dyDescent="0.3">
      <c r="C17" s="191"/>
      <c r="D17" s="14">
        <v>9</v>
      </c>
      <c r="E17" s="149"/>
      <c r="F17" s="150"/>
      <c r="G17" s="150"/>
      <c r="H17" s="150"/>
      <c r="I17" s="150"/>
      <c r="J17" s="150"/>
      <c r="K17" s="150"/>
      <c r="L17" s="150"/>
      <c r="M17" s="150"/>
      <c r="N17" s="150"/>
      <c r="O17" s="150"/>
      <c r="P17" s="151"/>
    </row>
    <row r="18" spans="3:16" x14ac:dyDescent="0.3">
      <c r="C18" s="191"/>
      <c r="D18" s="14">
        <v>10</v>
      </c>
      <c r="E18" s="149"/>
      <c r="F18" s="150"/>
      <c r="G18" s="150"/>
      <c r="H18" s="150"/>
      <c r="I18" s="150"/>
      <c r="J18" s="150"/>
      <c r="K18" s="150"/>
      <c r="L18" s="150"/>
      <c r="M18" s="150"/>
      <c r="N18" s="150"/>
      <c r="O18" s="150"/>
      <c r="P18" s="151"/>
    </row>
    <row r="19" spans="3:16" x14ac:dyDescent="0.3">
      <c r="C19" s="191"/>
      <c r="D19" s="14">
        <v>11</v>
      </c>
      <c r="E19" s="149"/>
      <c r="F19" s="150"/>
      <c r="G19" s="150"/>
      <c r="H19" s="150"/>
      <c r="I19" s="150"/>
      <c r="J19" s="150"/>
      <c r="K19" s="150"/>
      <c r="L19" s="150"/>
      <c r="M19" s="150"/>
      <c r="N19" s="150"/>
      <c r="O19" s="150"/>
      <c r="P19" s="151"/>
    </row>
    <row r="20" spans="3:16" x14ac:dyDescent="0.3">
      <c r="C20" s="191"/>
      <c r="D20" s="14">
        <v>12</v>
      </c>
      <c r="E20" s="149"/>
      <c r="F20" s="150"/>
      <c r="G20" s="150"/>
      <c r="H20" s="150"/>
      <c r="I20" s="150"/>
      <c r="J20" s="150"/>
      <c r="K20" s="150"/>
      <c r="L20" s="150"/>
      <c r="M20" s="150"/>
      <c r="N20" s="150"/>
      <c r="O20" s="150"/>
      <c r="P20" s="151"/>
    </row>
    <row r="21" spans="3:16" x14ac:dyDescent="0.3">
      <c r="C21" s="191"/>
      <c r="D21" s="14">
        <v>13</v>
      </c>
      <c r="E21" s="149"/>
      <c r="F21" s="150"/>
      <c r="G21" s="150"/>
      <c r="H21" s="150"/>
      <c r="I21" s="150"/>
      <c r="J21" s="150"/>
      <c r="K21" s="150"/>
      <c r="L21" s="150"/>
      <c r="M21" s="150"/>
      <c r="N21" s="150"/>
      <c r="O21" s="150"/>
      <c r="P21" s="151"/>
    </row>
    <row r="22" spans="3:16" x14ac:dyDescent="0.3">
      <c r="C22" s="191"/>
      <c r="D22" s="14">
        <v>14</v>
      </c>
      <c r="E22" s="149"/>
      <c r="F22" s="150"/>
      <c r="G22" s="150"/>
      <c r="H22" s="150"/>
      <c r="I22" s="150"/>
      <c r="J22" s="150"/>
      <c r="K22" s="150"/>
      <c r="L22" s="150"/>
      <c r="M22" s="150"/>
      <c r="N22" s="150"/>
      <c r="O22" s="150"/>
      <c r="P22" s="151"/>
    </row>
    <row r="23" spans="3:16" x14ac:dyDescent="0.3">
      <c r="C23" s="191"/>
      <c r="D23" s="14">
        <v>15</v>
      </c>
      <c r="E23" s="149"/>
      <c r="F23" s="150"/>
      <c r="G23" s="150"/>
      <c r="H23" s="150"/>
      <c r="I23" s="150"/>
      <c r="J23" s="150"/>
      <c r="K23" s="150"/>
      <c r="L23" s="150"/>
      <c r="M23" s="150"/>
      <c r="N23" s="150"/>
      <c r="O23" s="150"/>
      <c r="P23" s="151"/>
    </row>
    <row r="24" spans="3:16" x14ac:dyDescent="0.3">
      <c r="C24" s="191"/>
      <c r="D24" s="14">
        <v>16</v>
      </c>
      <c r="E24" s="149"/>
      <c r="F24" s="150"/>
      <c r="G24" s="150"/>
      <c r="H24" s="150"/>
      <c r="I24" s="150"/>
      <c r="J24" s="150"/>
      <c r="K24" s="150"/>
      <c r="L24" s="150"/>
      <c r="M24" s="150"/>
      <c r="N24" s="150"/>
      <c r="O24" s="150"/>
      <c r="P24" s="151"/>
    </row>
    <row r="25" spans="3:16" x14ac:dyDescent="0.3">
      <c r="C25" s="191"/>
      <c r="D25" s="14">
        <v>17</v>
      </c>
      <c r="E25" s="149"/>
      <c r="F25" s="150"/>
      <c r="G25" s="150"/>
      <c r="H25" s="150"/>
      <c r="I25" s="150"/>
      <c r="J25" s="150"/>
      <c r="K25" s="150"/>
      <c r="L25" s="150"/>
      <c r="M25" s="150"/>
      <c r="N25" s="150"/>
      <c r="O25" s="150"/>
      <c r="P25" s="151"/>
    </row>
    <row r="26" spans="3:16" x14ac:dyDescent="0.3">
      <c r="C26" s="191"/>
      <c r="D26" s="14">
        <v>18</v>
      </c>
      <c r="E26" s="149"/>
      <c r="F26" s="150"/>
      <c r="G26" s="150"/>
      <c r="H26" s="150"/>
      <c r="I26" s="150"/>
      <c r="J26" s="150"/>
      <c r="K26" s="150"/>
      <c r="L26" s="150"/>
      <c r="M26" s="150"/>
      <c r="N26" s="150"/>
      <c r="O26" s="150"/>
      <c r="P26" s="151"/>
    </row>
    <row r="27" spans="3:16" x14ac:dyDescent="0.3">
      <c r="C27" s="191"/>
      <c r="D27" s="14">
        <v>19</v>
      </c>
      <c r="E27" s="149"/>
      <c r="F27" s="150"/>
      <c r="G27" s="150"/>
      <c r="H27" s="150"/>
      <c r="I27" s="150"/>
      <c r="J27" s="150"/>
      <c r="K27" s="150"/>
      <c r="L27" s="150"/>
      <c r="M27" s="150"/>
      <c r="N27" s="150"/>
      <c r="O27" s="150"/>
      <c r="P27" s="151"/>
    </row>
    <row r="28" spans="3:16" x14ac:dyDescent="0.3">
      <c r="C28" s="191"/>
      <c r="D28" s="14">
        <v>20</v>
      </c>
      <c r="E28" s="149"/>
      <c r="F28" s="150"/>
      <c r="G28" s="150"/>
      <c r="H28" s="150"/>
      <c r="I28" s="150"/>
      <c r="J28" s="150"/>
      <c r="K28" s="150"/>
      <c r="L28" s="150"/>
      <c r="M28" s="150"/>
      <c r="N28" s="150"/>
      <c r="O28" s="150"/>
      <c r="P28" s="151"/>
    </row>
    <row r="29" spans="3:16" x14ac:dyDescent="0.3">
      <c r="C29" s="191"/>
      <c r="D29" s="14">
        <v>21</v>
      </c>
      <c r="E29" s="149"/>
      <c r="F29" s="150"/>
      <c r="G29" s="150"/>
      <c r="H29" s="150"/>
      <c r="I29" s="150"/>
      <c r="J29" s="150"/>
      <c r="K29" s="150"/>
      <c r="L29" s="150"/>
      <c r="M29" s="150"/>
      <c r="N29" s="150"/>
      <c r="O29" s="150"/>
      <c r="P29" s="151"/>
    </row>
    <row r="30" spans="3:16" x14ac:dyDescent="0.3">
      <c r="C30" s="191"/>
      <c r="D30" s="14">
        <v>22</v>
      </c>
      <c r="E30" s="149"/>
      <c r="F30" s="150"/>
      <c r="G30" s="150"/>
      <c r="H30" s="150"/>
      <c r="I30" s="150"/>
      <c r="J30" s="150"/>
      <c r="K30" s="150"/>
      <c r="L30" s="150"/>
      <c r="M30" s="150"/>
      <c r="N30" s="150"/>
      <c r="O30" s="150"/>
      <c r="P30" s="151"/>
    </row>
    <row r="31" spans="3:16" x14ac:dyDescent="0.3">
      <c r="C31" s="191"/>
      <c r="D31" s="14">
        <v>23</v>
      </c>
      <c r="E31" s="149"/>
      <c r="F31" s="150"/>
      <c r="G31" s="150"/>
      <c r="H31" s="150"/>
      <c r="I31" s="150"/>
      <c r="J31" s="150"/>
      <c r="K31" s="150"/>
      <c r="L31" s="150"/>
      <c r="M31" s="150"/>
      <c r="N31" s="150"/>
      <c r="O31" s="150"/>
      <c r="P31" s="151"/>
    </row>
    <row r="32" spans="3:16" ht="13.5" thickBot="1" x14ac:dyDescent="0.35">
      <c r="C32" s="191"/>
      <c r="D32" s="14">
        <v>24</v>
      </c>
      <c r="E32" s="152"/>
      <c r="F32" s="153"/>
      <c r="G32" s="153"/>
      <c r="H32" s="153"/>
      <c r="I32" s="153"/>
      <c r="J32" s="153"/>
      <c r="K32" s="153"/>
      <c r="L32" s="153"/>
      <c r="M32" s="153"/>
      <c r="N32" s="153"/>
      <c r="O32" s="153"/>
      <c r="P32" s="154"/>
    </row>
    <row r="33" spans="1:19" x14ac:dyDescent="0.3">
      <c r="C33" s="144"/>
      <c r="D33" s="13"/>
      <c r="E33" s="173"/>
      <c r="F33" s="173"/>
      <c r="G33" s="173"/>
      <c r="H33" s="173"/>
      <c r="I33" s="173"/>
      <c r="J33" s="173"/>
      <c r="K33" s="173"/>
      <c r="L33" s="173"/>
      <c r="M33" s="173"/>
      <c r="N33" s="173"/>
      <c r="O33" s="173"/>
      <c r="P33" s="173"/>
    </row>
    <row r="34" spans="1:19" x14ac:dyDescent="0.3">
      <c r="A34" s="49" t="s">
        <v>59</v>
      </c>
      <c r="C34" s="144"/>
      <c r="D34" s="13"/>
      <c r="E34" s="173"/>
      <c r="F34" s="173"/>
      <c r="G34" s="173"/>
      <c r="H34" s="173"/>
      <c r="I34" s="173"/>
      <c r="J34" s="173"/>
      <c r="K34" s="173"/>
      <c r="L34" s="173"/>
      <c r="M34" s="173"/>
      <c r="N34" s="173"/>
      <c r="O34" s="173"/>
      <c r="P34" s="173"/>
    </row>
    <row r="35" spans="1:19" x14ac:dyDescent="0.3">
      <c r="B35" s="77"/>
      <c r="C35" s="155"/>
      <c r="D35" s="156"/>
      <c r="E35" s="157"/>
      <c r="F35" s="157"/>
      <c r="G35" s="157"/>
      <c r="H35" s="157"/>
      <c r="I35" s="157"/>
      <c r="J35" s="157"/>
      <c r="K35" s="157"/>
      <c r="L35" s="157"/>
      <c r="M35" s="157"/>
      <c r="N35" s="157"/>
      <c r="O35" s="157"/>
      <c r="P35" s="157"/>
      <c r="Q35" s="77"/>
    </row>
    <row r="36" spans="1:19" x14ac:dyDescent="0.3">
      <c r="B36" s="16" t="s">
        <v>0</v>
      </c>
      <c r="C36" s="17"/>
      <c r="D36" s="17"/>
      <c r="E36" s="18">
        <v>40209</v>
      </c>
      <c r="F36" s="18">
        <v>40237</v>
      </c>
      <c r="G36" s="18">
        <v>40268</v>
      </c>
      <c r="H36" s="18">
        <v>40298</v>
      </c>
      <c r="I36" s="18">
        <v>40329</v>
      </c>
      <c r="J36" s="18">
        <v>40359</v>
      </c>
      <c r="K36" s="18">
        <v>40390</v>
      </c>
      <c r="L36" s="18">
        <v>40421</v>
      </c>
      <c r="M36" s="18">
        <v>40451</v>
      </c>
      <c r="N36" s="18">
        <v>40482</v>
      </c>
      <c r="O36" s="18">
        <v>40512</v>
      </c>
      <c r="P36" s="18">
        <v>40543</v>
      </c>
      <c r="Q36" s="19" t="s">
        <v>2</v>
      </c>
    </row>
    <row r="37" spans="1:19" x14ac:dyDescent="0.3">
      <c r="B37" s="20" t="s">
        <v>6</v>
      </c>
      <c r="C37" s="21"/>
      <c r="D37" s="21"/>
      <c r="E37" s="22">
        <f t="shared" ref="E37:P37" si="0">+SUM(E9:E32)</f>
        <v>0</v>
      </c>
      <c r="F37" s="22">
        <f t="shared" si="0"/>
        <v>0</v>
      </c>
      <c r="G37" s="22">
        <f t="shared" si="0"/>
        <v>0</v>
      </c>
      <c r="H37" s="22">
        <f t="shared" si="0"/>
        <v>0</v>
      </c>
      <c r="I37" s="22">
        <f t="shared" si="0"/>
        <v>0</v>
      </c>
      <c r="J37" s="22">
        <f t="shared" si="0"/>
        <v>0</v>
      </c>
      <c r="K37" s="22">
        <f t="shared" si="0"/>
        <v>0</v>
      </c>
      <c r="L37" s="22">
        <f t="shared" si="0"/>
        <v>0</v>
      </c>
      <c r="M37" s="22">
        <f t="shared" si="0"/>
        <v>0</v>
      </c>
      <c r="N37" s="22">
        <f t="shared" si="0"/>
        <v>0</v>
      </c>
      <c r="O37" s="22">
        <f t="shared" si="0"/>
        <v>0</v>
      </c>
      <c r="P37" s="22">
        <f t="shared" si="0"/>
        <v>0</v>
      </c>
      <c r="Q37" s="166">
        <f t="shared" ref="Q37:Q42" si="1">SUM(E37:P37)</f>
        <v>0</v>
      </c>
    </row>
    <row r="38" spans="1:19" x14ac:dyDescent="0.3">
      <c r="B38" s="20" t="s">
        <v>37</v>
      </c>
      <c r="C38" s="21"/>
      <c r="D38" s="21"/>
      <c r="E38" s="22">
        <v>31</v>
      </c>
      <c r="F38" s="159">
        <v>28.25</v>
      </c>
      <c r="G38" s="22">
        <v>31</v>
      </c>
      <c r="H38" s="22">
        <v>30</v>
      </c>
      <c r="I38" s="22">
        <v>31</v>
      </c>
      <c r="J38" s="22">
        <v>30</v>
      </c>
      <c r="K38" s="22">
        <v>31</v>
      </c>
      <c r="L38" s="22">
        <v>31</v>
      </c>
      <c r="M38" s="22">
        <v>30</v>
      </c>
      <c r="N38" s="22">
        <v>31</v>
      </c>
      <c r="O38" s="22">
        <v>30</v>
      </c>
      <c r="P38" s="22">
        <v>31</v>
      </c>
      <c r="Q38" s="167">
        <f t="shared" si="1"/>
        <v>365.25</v>
      </c>
    </row>
    <row r="39" spans="1:19" x14ac:dyDescent="0.3">
      <c r="B39" s="20" t="s">
        <v>38</v>
      </c>
      <c r="C39" s="21"/>
      <c r="D39" s="21"/>
      <c r="E39" s="162">
        <f>(52*2)/12</f>
        <v>8.6666666666666661</v>
      </c>
      <c r="F39" s="162">
        <f t="shared" ref="F39:P39" si="2">(52*2)/12</f>
        <v>8.6666666666666661</v>
      </c>
      <c r="G39" s="162">
        <f t="shared" si="2"/>
        <v>8.6666666666666661</v>
      </c>
      <c r="H39" s="162">
        <f t="shared" si="2"/>
        <v>8.6666666666666661</v>
      </c>
      <c r="I39" s="162">
        <f t="shared" si="2"/>
        <v>8.6666666666666661</v>
      </c>
      <c r="J39" s="162">
        <f t="shared" si="2"/>
        <v>8.6666666666666661</v>
      </c>
      <c r="K39" s="162">
        <f t="shared" si="2"/>
        <v>8.6666666666666661</v>
      </c>
      <c r="L39" s="162">
        <f t="shared" si="2"/>
        <v>8.6666666666666661</v>
      </c>
      <c r="M39" s="162">
        <f t="shared" si="2"/>
        <v>8.6666666666666661</v>
      </c>
      <c r="N39" s="162">
        <f t="shared" si="2"/>
        <v>8.6666666666666661</v>
      </c>
      <c r="O39" s="162">
        <f t="shared" si="2"/>
        <v>8.6666666666666661</v>
      </c>
      <c r="P39" s="162">
        <f t="shared" si="2"/>
        <v>8.6666666666666661</v>
      </c>
      <c r="Q39" s="167">
        <f t="shared" si="1"/>
        <v>104.00000000000001</v>
      </c>
    </row>
    <row r="40" spans="1:19" x14ac:dyDescent="0.3">
      <c r="B40" s="20" t="s">
        <v>39</v>
      </c>
      <c r="C40" s="21"/>
      <c r="D40" s="21"/>
      <c r="E40" s="22">
        <f>E38-E39</f>
        <v>22.333333333333336</v>
      </c>
      <c r="F40" s="22">
        <f t="shared" ref="F40:P40" si="3">F38-F39</f>
        <v>19.583333333333336</v>
      </c>
      <c r="G40" s="22">
        <f t="shared" si="3"/>
        <v>22.333333333333336</v>
      </c>
      <c r="H40" s="22">
        <f t="shared" si="3"/>
        <v>21.333333333333336</v>
      </c>
      <c r="I40" s="22">
        <f t="shared" si="3"/>
        <v>22.333333333333336</v>
      </c>
      <c r="J40" s="22">
        <f t="shared" si="3"/>
        <v>21.333333333333336</v>
      </c>
      <c r="K40" s="22">
        <f t="shared" si="3"/>
        <v>22.333333333333336</v>
      </c>
      <c r="L40" s="22">
        <f t="shared" si="3"/>
        <v>22.333333333333336</v>
      </c>
      <c r="M40" s="22">
        <f t="shared" si="3"/>
        <v>21.333333333333336</v>
      </c>
      <c r="N40" s="22">
        <f t="shared" si="3"/>
        <v>22.333333333333336</v>
      </c>
      <c r="O40" s="22">
        <f t="shared" si="3"/>
        <v>21.333333333333336</v>
      </c>
      <c r="P40" s="22">
        <f t="shared" si="3"/>
        <v>22.333333333333336</v>
      </c>
      <c r="Q40" s="167">
        <f t="shared" si="1"/>
        <v>261.25000000000006</v>
      </c>
    </row>
    <row r="41" spans="1:19" x14ac:dyDescent="0.3">
      <c r="B41" s="25" t="s">
        <v>5</v>
      </c>
      <c r="C41" s="26"/>
      <c r="D41" s="26"/>
      <c r="E41" s="165">
        <f>+E37*E38</f>
        <v>0</v>
      </c>
      <c r="F41" s="165">
        <f t="shared" ref="F41:P41" si="4">+F37*F38</f>
        <v>0</v>
      </c>
      <c r="G41" s="165">
        <f t="shared" si="4"/>
        <v>0</v>
      </c>
      <c r="H41" s="165">
        <f t="shared" si="4"/>
        <v>0</v>
      </c>
      <c r="I41" s="165">
        <f t="shared" si="4"/>
        <v>0</v>
      </c>
      <c r="J41" s="165">
        <f t="shared" si="4"/>
        <v>0</v>
      </c>
      <c r="K41" s="165">
        <f t="shared" si="4"/>
        <v>0</v>
      </c>
      <c r="L41" s="165">
        <f t="shared" si="4"/>
        <v>0</v>
      </c>
      <c r="M41" s="165">
        <f t="shared" si="4"/>
        <v>0</v>
      </c>
      <c r="N41" s="165">
        <f t="shared" si="4"/>
        <v>0</v>
      </c>
      <c r="O41" s="165">
        <f t="shared" si="4"/>
        <v>0</v>
      </c>
      <c r="P41" s="165">
        <f t="shared" si="4"/>
        <v>0</v>
      </c>
      <c r="Q41" s="168">
        <f t="shared" si="1"/>
        <v>0</v>
      </c>
    </row>
    <row r="42" spans="1:19" x14ac:dyDescent="0.3">
      <c r="B42" s="28" t="s">
        <v>3</v>
      </c>
      <c r="C42" s="28"/>
      <c r="D42" s="28"/>
      <c r="E42" s="160">
        <f>+E38*24</f>
        <v>744</v>
      </c>
      <c r="F42" s="22">
        <f t="shared" ref="F42:P42" si="5">+F38*24</f>
        <v>678</v>
      </c>
      <c r="G42" s="22">
        <f t="shared" si="5"/>
        <v>744</v>
      </c>
      <c r="H42" s="22">
        <f t="shared" si="5"/>
        <v>720</v>
      </c>
      <c r="I42" s="22">
        <f t="shared" si="5"/>
        <v>744</v>
      </c>
      <c r="J42" s="22">
        <f t="shared" si="5"/>
        <v>720</v>
      </c>
      <c r="K42" s="22">
        <f t="shared" si="5"/>
        <v>744</v>
      </c>
      <c r="L42" s="22">
        <f t="shared" si="5"/>
        <v>744</v>
      </c>
      <c r="M42" s="22">
        <f t="shared" si="5"/>
        <v>720</v>
      </c>
      <c r="N42" s="22">
        <f t="shared" si="5"/>
        <v>744</v>
      </c>
      <c r="O42" s="22">
        <f t="shared" si="5"/>
        <v>720</v>
      </c>
      <c r="P42" s="22">
        <f t="shared" si="5"/>
        <v>744</v>
      </c>
      <c r="Q42" s="169">
        <f t="shared" si="1"/>
        <v>8766</v>
      </c>
    </row>
    <row r="43" spans="1:19" x14ac:dyDescent="0.3">
      <c r="B43" s="163" t="s">
        <v>60</v>
      </c>
      <c r="C43" s="163"/>
      <c r="D43" s="163"/>
      <c r="E43" s="164">
        <f t="shared" ref="E43:P43" si="6">+$B7</f>
        <v>0</v>
      </c>
      <c r="F43" s="164">
        <f t="shared" si="6"/>
        <v>0</v>
      </c>
      <c r="G43" s="164">
        <f t="shared" si="6"/>
        <v>0</v>
      </c>
      <c r="H43" s="164">
        <f t="shared" si="6"/>
        <v>0</v>
      </c>
      <c r="I43" s="164">
        <f t="shared" si="6"/>
        <v>0</v>
      </c>
      <c r="J43" s="164">
        <f t="shared" si="6"/>
        <v>0</v>
      </c>
      <c r="K43" s="164">
        <f t="shared" si="6"/>
        <v>0</v>
      </c>
      <c r="L43" s="164">
        <f t="shared" si="6"/>
        <v>0</v>
      </c>
      <c r="M43" s="164">
        <f t="shared" si="6"/>
        <v>0</v>
      </c>
      <c r="N43" s="164">
        <f t="shared" si="6"/>
        <v>0</v>
      </c>
      <c r="O43" s="164">
        <f t="shared" si="6"/>
        <v>0</v>
      </c>
      <c r="P43" s="164">
        <f t="shared" si="6"/>
        <v>0</v>
      </c>
      <c r="Q43" s="172">
        <f t="shared" ref="Q43" si="7">+P43</f>
        <v>0</v>
      </c>
    </row>
    <row r="44" spans="1:19" x14ac:dyDescent="0.3">
      <c r="B44" s="28" t="s">
        <v>4</v>
      </c>
      <c r="C44" s="28"/>
      <c r="D44" s="28"/>
      <c r="E44" s="145">
        <f t="shared" ref="E44:P44" si="8">IF(ISERROR(E41/(E42*E$43)),0,E41/(E42*E$43))</f>
        <v>0</v>
      </c>
      <c r="F44" s="33">
        <f t="shared" si="8"/>
        <v>0</v>
      </c>
      <c r="G44" s="33">
        <f t="shared" si="8"/>
        <v>0</v>
      </c>
      <c r="H44" s="33">
        <f t="shared" si="8"/>
        <v>0</v>
      </c>
      <c r="I44" s="33">
        <f t="shared" si="8"/>
        <v>0</v>
      </c>
      <c r="J44" s="33">
        <f t="shared" si="8"/>
        <v>0</v>
      </c>
      <c r="K44" s="33">
        <f t="shared" si="8"/>
        <v>0</v>
      </c>
      <c r="L44" s="33">
        <f t="shared" si="8"/>
        <v>0</v>
      </c>
      <c r="M44" s="33">
        <f t="shared" si="8"/>
        <v>0</v>
      </c>
      <c r="N44" s="33">
        <f t="shared" si="8"/>
        <v>0</v>
      </c>
      <c r="O44" s="33">
        <f t="shared" si="8"/>
        <v>0</v>
      </c>
      <c r="P44" s="33">
        <f t="shared" si="8"/>
        <v>0</v>
      </c>
      <c r="Q44" s="170">
        <f>IF(ISERROR(Q41/(Q42*Q$43)),0,Q41/(Q42*Q$43))</f>
        <v>0</v>
      </c>
    </row>
    <row r="45" spans="1:19" x14ac:dyDescent="0.3">
      <c r="B45" s="28" t="s">
        <v>62</v>
      </c>
      <c r="C45" s="28"/>
      <c r="D45" s="28"/>
      <c r="E45" s="161">
        <f t="shared" ref="E45:P45" si="9">$B$11</f>
        <v>0</v>
      </c>
      <c r="F45" s="161">
        <f t="shared" si="9"/>
        <v>0</v>
      </c>
      <c r="G45" s="161">
        <f t="shared" si="9"/>
        <v>0</v>
      </c>
      <c r="H45" s="161">
        <f t="shared" si="9"/>
        <v>0</v>
      </c>
      <c r="I45" s="161">
        <f t="shared" si="9"/>
        <v>0</v>
      </c>
      <c r="J45" s="161">
        <f t="shared" si="9"/>
        <v>0</v>
      </c>
      <c r="K45" s="161">
        <f t="shared" si="9"/>
        <v>0</v>
      </c>
      <c r="L45" s="161">
        <f t="shared" si="9"/>
        <v>0</v>
      </c>
      <c r="M45" s="161">
        <f t="shared" si="9"/>
        <v>0</v>
      </c>
      <c r="N45" s="161">
        <f t="shared" si="9"/>
        <v>0</v>
      </c>
      <c r="O45" s="161">
        <f t="shared" si="9"/>
        <v>0</v>
      </c>
      <c r="P45" s="161">
        <f t="shared" si="9"/>
        <v>0</v>
      </c>
      <c r="Q45" s="36"/>
    </row>
    <row r="46" spans="1:19" ht="13.5" thickBot="1" x14ac:dyDescent="0.35">
      <c r="B46" s="37" t="s">
        <v>63</v>
      </c>
      <c r="C46" s="38"/>
      <c r="D46" s="38"/>
      <c r="E46" s="39">
        <f>SUM(E61,E82)</f>
        <v>0</v>
      </c>
      <c r="F46" s="39">
        <f t="shared" ref="F46:P46" si="10">SUM(F61,F82)</f>
        <v>0</v>
      </c>
      <c r="G46" s="39">
        <f t="shared" si="10"/>
        <v>0</v>
      </c>
      <c r="H46" s="39">
        <f t="shared" si="10"/>
        <v>0</v>
      </c>
      <c r="I46" s="39">
        <f t="shared" si="10"/>
        <v>0</v>
      </c>
      <c r="J46" s="39">
        <f t="shared" si="10"/>
        <v>0</v>
      </c>
      <c r="K46" s="39">
        <f t="shared" si="10"/>
        <v>0</v>
      </c>
      <c r="L46" s="39">
        <f t="shared" si="10"/>
        <v>0</v>
      </c>
      <c r="M46" s="39">
        <f t="shared" si="10"/>
        <v>0</v>
      </c>
      <c r="N46" s="39">
        <f t="shared" si="10"/>
        <v>0</v>
      </c>
      <c r="O46" s="39">
        <f t="shared" si="10"/>
        <v>0</v>
      </c>
      <c r="P46" s="39">
        <f t="shared" si="10"/>
        <v>0</v>
      </c>
      <c r="Q46" s="39">
        <f>SUM(E46:P46)</f>
        <v>0</v>
      </c>
    </row>
    <row r="47" spans="1:19" ht="9" customHeight="1" thickTop="1" thickBot="1" x14ac:dyDescent="0.35">
      <c r="B47" s="40"/>
      <c r="C47" s="40"/>
      <c r="D47" s="40"/>
      <c r="E47" s="41"/>
      <c r="F47" s="41"/>
      <c r="G47" s="41"/>
      <c r="H47" s="41"/>
      <c r="I47" s="41"/>
      <c r="J47" s="41"/>
      <c r="K47" s="41"/>
      <c r="L47" s="41"/>
      <c r="M47" s="41"/>
      <c r="N47" s="41"/>
      <c r="O47" s="41"/>
      <c r="P47" s="41"/>
      <c r="Q47" s="42"/>
      <c r="S47" s="43"/>
    </row>
    <row r="48" spans="1:19" ht="18.899999999999999" customHeight="1" thickTop="1" thickBot="1" x14ac:dyDescent="0.35">
      <c r="B48" s="122" t="s">
        <v>48</v>
      </c>
      <c r="C48" s="125"/>
      <c r="D48" s="125"/>
      <c r="E48" s="126">
        <f>E90</f>
        <v>0</v>
      </c>
      <c r="F48" s="126">
        <f t="shared" ref="F48:P48" si="11">F90</f>
        <v>0</v>
      </c>
      <c r="G48" s="126">
        <f t="shared" si="11"/>
        <v>0</v>
      </c>
      <c r="H48" s="126">
        <f t="shared" si="11"/>
        <v>0</v>
      </c>
      <c r="I48" s="126">
        <f t="shared" si="11"/>
        <v>0</v>
      </c>
      <c r="J48" s="126">
        <f t="shared" si="11"/>
        <v>0</v>
      </c>
      <c r="K48" s="126">
        <f t="shared" si="11"/>
        <v>0</v>
      </c>
      <c r="L48" s="126">
        <f t="shared" si="11"/>
        <v>0</v>
      </c>
      <c r="M48" s="126">
        <f t="shared" si="11"/>
        <v>0</v>
      </c>
      <c r="N48" s="126">
        <f t="shared" si="11"/>
        <v>0</v>
      </c>
      <c r="O48" s="126">
        <f t="shared" si="11"/>
        <v>0</v>
      </c>
      <c r="P48" s="126">
        <f t="shared" si="11"/>
        <v>0</v>
      </c>
      <c r="Q48" s="171">
        <f>SUM(E48:P48)</f>
        <v>0</v>
      </c>
    </row>
    <row r="49" spans="1:17" ht="13.5" thickTop="1" x14ac:dyDescent="0.3">
      <c r="B49" s="40"/>
      <c r="C49" s="40"/>
      <c r="D49" s="40"/>
      <c r="E49" s="44"/>
      <c r="F49" s="44"/>
      <c r="G49" s="44"/>
      <c r="H49" s="44"/>
      <c r="I49" s="44"/>
      <c r="J49" s="44"/>
      <c r="K49" s="44"/>
      <c r="L49" s="44"/>
      <c r="M49" s="44"/>
      <c r="N49" s="44"/>
      <c r="O49" s="44"/>
      <c r="P49" s="44"/>
      <c r="Q49" s="36"/>
    </row>
    <row r="50" spans="1:17" ht="21.75" customHeight="1" x14ac:dyDescent="0.3">
      <c r="A50" s="183" t="s">
        <v>64</v>
      </c>
      <c r="B50" s="183"/>
      <c r="C50" s="183"/>
      <c r="D50" s="183"/>
      <c r="E50" s="183"/>
      <c r="F50" s="183"/>
      <c r="G50" s="183"/>
      <c r="H50" s="183"/>
      <c r="I50" s="183"/>
      <c r="J50" s="183"/>
      <c r="K50" s="183"/>
      <c r="L50" s="183"/>
      <c r="M50" s="183"/>
      <c r="N50" s="183"/>
      <c r="O50" s="183"/>
      <c r="P50" s="183"/>
      <c r="Q50" s="183"/>
    </row>
    <row r="51" spans="1:17" ht="44.25" customHeight="1" x14ac:dyDescent="0.3">
      <c r="A51" s="45"/>
      <c r="B51" s="46"/>
      <c r="C51" s="46"/>
      <c r="D51" s="45"/>
      <c r="E51" s="45"/>
      <c r="F51" s="45"/>
      <c r="G51" s="45"/>
      <c r="H51" s="45"/>
      <c r="I51" s="45"/>
      <c r="J51" s="45"/>
      <c r="K51" s="45"/>
      <c r="L51" s="45"/>
      <c r="M51" s="45"/>
      <c r="N51" s="45"/>
      <c r="O51" s="45"/>
      <c r="P51" s="45"/>
      <c r="Q51" s="45"/>
    </row>
    <row r="52" spans="1:17" ht="18.5" hidden="1" x14ac:dyDescent="0.45">
      <c r="A52" s="45"/>
      <c r="B52" s="45"/>
      <c r="C52" s="45"/>
      <c r="D52" s="45"/>
      <c r="E52" s="184" t="s">
        <v>25</v>
      </c>
      <c r="F52" s="184"/>
      <c r="G52" s="184"/>
      <c r="H52" s="184"/>
      <c r="I52" s="184"/>
      <c r="J52" s="184"/>
      <c r="K52" s="184"/>
      <c r="L52" s="184"/>
      <c r="M52" s="184"/>
      <c r="N52" s="184"/>
      <c r="O52" s="184"/>
      <c r="P52" s="184"/>
      <c r="Q52" s="45"/>
    </row>
    <row r="53" spans="1:17" ht="27.75" hidden="1" customHeight="1" thickBot="1" x14ac:dyDescent="0.35">
      <c r="A53" s="47"/>
      <c r="B53" s="47"/>
      <c r="C53" s="47"/>
      <c r="D53" s="47"/>
      <c r="E53" s="48" t="s">
        <v>7</v>
      </c>
      <c r="F53" s="48" t="s">
        <v>8</v>
      </c>
      <c r="G53" s="48" t="s">
        <v>9</v>
      </c>
      <c r="H53" s="48" t="s">
        <v>10</v>
      </c>
      <c r="I53" s="48" t="s">
        <v>11</v>
      </c>
      <c r="J53" s="48" t="s">
        <v>12</v>
      </c>
      <c r="K53" s="48" t="s">
        <v>13</v>
      </c>
      <c r="L53" s="48" t="s">
        <v>14</v>
      </c>
      <c r="M53" s="48" t="s">
        <v>15</v>
      </c>
      <c r="N53" s="48" t="s">
        <v>16</v>
      </c>
      <c r="O53" s="48" t="s">
        <v>17</v>
      </c>
      <c r="P53" s="48" t="s">
        <v>18</v>
      </c>
      <c r="Q53" s="47"/>
    </row>
    <row r="54" spans="1:17" ht="11.25" hidden="1" customHeight="1" x14ac:dyDescent="0.3">
      <c r="A54" s="47"/>
      <c r="B54" s="49" t="s">
        <v>23</v>
      </c>
      <c r="E54" s="47"/>
      <c r="F54" s="47"/>
      <c r="G54" s="47"/>
      <c r="H54" s="47"/>
      <c r="I54" s="47"/>
      <c r="J54" s="47"/>
      <c r="K54" s="47"/>
      <c r="L54" s="47"/>
      <c r="M54" s="47"/>
      <c r="N54" s="47"/>
      <c r="O54" s="47"/>
      <c r="P54" s="47"/>
      <c r="Q54" s="47"/>
    </row>
    <row r="55" spans="1:17" ht="22.5" hidden="1" customHeight="1" x14ac:dyDescent="0.3">
      <c r="B55" s="82"/>
      <c r="C55" s="75" t="s">
        <v>21</v>
      </c>
      <c r="E55" s="131">
        <f t="shared" ref="E55:P55" si="12">(SUM(E9:E18)+SUM(E29:E32))*$E$40+(SUM(E9:E32)*E39)</f>
        <v>0</v>
      </c>
      <c r="F55" s="131">
        <f t="shared" si="12"/>
        <v>0</v>
      </c>
      <c r="G55" s="131">
        <f t="shared" si="12"/>
        <v>0</v>
      </c>
      <c r="H55" s="131">
        <f t="shared" si="12"/>
        <v>0</v>
      </c>
      <c r="I55" s="131">
        <f t="shared" si="12"/>
        <v>0</v>
      </c>
      <c r="J55" s="131">
        <f t="shared" si="12"/>
        <v>0</v>
      </c>
      <c r="K55" s="131">
        <f t="shared" si="12"/>
        <v>0</v>
      </c>
      <c r="L55" s="131">
        <f t="shared" si="12"/>
        <v>0</v>
      </c>
      <c r="M55" s="131">
        <f t="shared" si="12"/>
        <v>0</v>
      </c>
      <c r="N55" s="131">
        <f t="shared" si="12"/>
        <v>0</v>
      </c>
      <c r="O55" s="131">
        <f t="shared" si="12"/>
        <v>0</v>
      </c>
      <c r="P55" s="131">
        <f t="shared" si="12"/>
        <v>0</v>
      </c>
    </row>
    <row r="56" spans="1:17" ht="12" hidden="1" customHeight="1" x14ac:dyDescent="0.3">
      <c r="A56" s="47"/>
      <c r="B56" s="76"/>
      <c r="C56" s="77" t="s">
        <v>20</v>
      </c>
      <c r="E56" s="132">
        <f t="shared" ref="E56:P56" si="13">(SUM(E19:E21)+SUM(E26:E28))*E40</f>
        <v>0</v>
      </c>
      <c r="F56" s="132">
        <f t="shared" si="13"/>
        <v>0</v>
      </c>
      <c r="G56" s="132">
        <f t="shared" si="13"/>
        <v>0</v>
      </c>
      <c r="H56" s="132">
        <f t="shared" si="13"/>
        <v>0</v>
      </c>
      <c r="I56" s="132">
        <f t="shared" si="13"/>
        <v>0</v>
      </c>
      <c r="J56" s="132">
        <f t="shared" si="13"/>
        <v>0</v>
      </c>
      <c r="K56" s="132">
        <f t="shared" si="13"/>
        <v>0</v>
      </c>
      <c r="L56" s="132">
        <f t="shared" si="13"/>
        <v>0</v>
      </c>
      <c r="M56" s="132">
        <f t="shared" si="13"/>
        <v>0</v>
      </c>
      <c r="N56" s="132">
        <f t="shared" si="13"/>
        <v>0</v>
      </c>
      <c r="O56" s="132">
        <f t="shared" si="13"/>
        <v>0</v>
      </c>
      <c r="P56" s="132">
        <f t="shared" si="13"/>
        <v>0</v>
      </c>
      <c r="Q56" s="47"/>
    </row>
    <row r="57" spans="1:17" ht="12" hidden="1" customHeight="1" x14ac:dyDescent="0.3">
      <c r="A57" s="47"/>
      <c r="B57" s="92"/>
      <c r="C57" s="78" t="s">
        <v>19</v>
      </c>
      <c r="E57" s="133">
        <f t="shared" ref="E57:P57" si="14">SUM(E22:E25)*E40</f>
        <v>0</v>
      </c>
      <c r="F57" s="133">
        <f t="shared" si="14"/>
        <v>0</v>
      </c>
      <c r="G57" s="133">
        <f t="shared" si="14"/>
        <v>0</v>
      </c>
      <c r="H57" s="133">
        <f t="shared" si="14"/>
        <v>0</v>
      </c>
      <c r="I57" s="133">
        <f t="shared" si="14"/>
        <v>0</v>
      </c>
      <c r="J57" s="133">
        <f t="shared" si="14"/>
        <v>0</v>
      </c>
      <c r="K57" s="133">
        <f t="shared" si="14"/>
        <v>0</v>
      </c>
      <c r="L57" s="133">
        <f t="shared" si="14"/>
        <v>0</v>
      </c>
      <c r="M57" s="133">
        <f t="shared" si="14"/>
        <v>0</v>
      </c>
      <c r="N57" s="133">
        <f t="shared" si="14"/>
        <v>0</v>
      </c>
      <c r="O57" s="133">
        <f t="shared" si="14"/>
        <v>0</v>
      </c>
      <c r="P57" s="133">
        <f t="shared" si="14"/>
        <v>0</v>
      </c>
      <c r="Q57" s="129"/>
    </row>
    <row r="58" spans="1:17" hidden="1" x14ac:dyDescent="0.3">
      <c r="A58" s="47"/>
      <c r="B58" s="50"/>
      <c r="E58" s="51"/>
      <c r="F58" s="51"/>
      <c r="G58" s="51"/>
      <c r="H58" s="51"/>
      <c r="I58" s="51"/>
      <c r="J58" s="51"/>
      <c r="K58" s="51"/>
      <c r="L58" s="51"/>
      <c r="M58" s="51"/>
      <c r="N58" s="51"/>
      <c r="O58" s="51"/>
      <c r="P58" s="51"/>
      <c r="Q58" s="47"/>
    </row>
    <row r="59" spans="1:17" ht="13.5" hidden="1" customHeight="1" x14ac:dyDescent="0.3">
      <c r="A59" s="47"/>
      <c r="B59" s="96" t="s">
        <v>27</v>
      </c>
      <c r="C59" s="75"/>
      <c r="E59" s="134">
        <f t="shared" ref="E59:P59" si="15">(E39/E38)*E41</f>
        <v>0</v>
      </c>
      <c r="F59" s="134">
        <f t="shared" si="15"/>
        <v>0</v>
      </c>
      <c r="G59" s="134">
        <f t="shared" si="15"/>
        <v>0</v>
      </c>
      <c r="H59" s="134">
        <f t="shared" si="15"/>
        <v>0</v>
      </c>
      <c r="I59" s="134">
        <f t="shared" si="15"/>
        <v>0</v>
      </c>
      <c r="J59" s="134">
        <f t="shared" si="15"/>
        <v>0</v>
      </c>
      <c r="K59" s="134">
        <f t="shared" si="15"/>
        <v>0</v>
      </c>
      <c r="L59" s="134">
        <f t="shared" si="15"/>
        <v>0</v>
      </c>
      <c r="M59" s="134">
        <f t="shared" si="15"/>
        <v>0</v>
      </c>
      <c r="N59" s="134">
        <f t="shared" si="15"/>
        <v>0</v>
      </c>
      <c r="O59" s="134">
        <f t="shared" si="15"/>
        <v>0</v>
      </c>
      <c r="P59" s="134">
        <f t="shared" si="15"/>
        <v>0</v>
      </c>
      <c r="Q59" s="47"/>
    </row>
    <row r="60" spans="1:17" ht="13.5" hidden="1" customHeight="1" x14ac:dyDescent="0.3">
      <c r="A60" s="47"/>
      <c r="B60" s="97" t="s">
        <v>28</v>
      </c>
      <c r="C60" s="77"/>
      <c r="E60" s="98">
        <v>1</v>
      </c>
      <c r="F60" s="98">
        <v>1</v>
      </c>
      <c r="G60" s="98">
        <v>1</v>
      </c>
      <c r="H60" s="98">
        <v>1</v>
      </c>
      <c r="I60" s="98">
        <v>1</v>
      </c>
      <c r="J60" s="98">
        <v>1</v>
      </c>
      <c r="K60" s="98">
        <v>1</v>
      </c>
      <c r="L60" s="98">
        <v>1</v>
      </c>
      <c r="M60" s="98">
        <v>1</v>
      </c>
      <c r="N60" s="98">
        <v>1</v>
      </c>
      <c r="O60" s="98">
        <v>1</v>
      </c>
      <c r="P60" s="98">
        <v>1</v>
      </c>
      <c r="Q60" s="47"/>
    </row>
    <row r="61" spans="1:17" ht="13.5" hidden="1" customHeight="1" x14ac:dyDescent="0.3">
      <c r="A61" s="47"/>
      <c r="B61" s="99" t="s">
        <v>29</v>
      </c>
      <c r="C61" s="78"/>
      <c r="E61" s="100">
        <f t="shared" ref="E61:P61" si="16">E45*E59*E60</f>
        <v>0</v>
      </c>
      <c r="F61" s="100">
        <f t="shared" si="16"/>
        <v>0</v>
      </c>
      <c r="G61" s="100">
        <f t="shared" si="16"/>
        <v>0</v>
      </c>
      <c r="H61" s="100">
        <f t="shared" si="16"/>
        <v>0</v>
      </c>
      <c r="I61" s="100">
        <f t="shared" si="16"/>
        <v>0</v>
      </c>
      <c r="J61" s="100">
        <f t="shared" si="16"/>
        <v>0</v>
      </c>
      <c r="K61" s="100">
        <f t="shared" si="16"/>
        <v>0</v>
      </c>
      <c r="L61" s="100">
        <f t="shared" si="16"/>
        <v>0</v>
      </c>
      <c r="M61" s="100">
        <f t="shared" si="16"/>
        <v>0</v>
      </c>
      <c r="N61" s="100">
        <f t="shared" si="16"/>
        <v>0</v>
      </c>
      <c r="O61" s="100">
        <f t="shared" si="16"/>
        <v>0</v>
      </c>
      <c r="P61" s="100">
        <f t="shared" si="16"/>
        <v>0</v>
      </c>
      <c r="Q61" s="47"/>
    </row>
    <row r="62" spans="1:17" ht="13.5" hidden="1" customHeight="1" x14ac:dyDescent="0.3">
      <c r="A62" s="47"/>
      <c r="B62" s="53"/>
      <c r="E62" s="54"/>
      <c r="F62" s="54"/>
      <c r="G62" s="54"/>
      <c r="H62" s="54"/>
      <c r="I62" s="54"/>
      <c r="J62" s="54"/>
      <c r="K62" s="54"/>
      <c r="L62" s="54"/>
      <c r="M62" s="54"/>
      <c r="N62" s="54"/>
      <c r="O62" s="54"/>
      <c r="P62" s="54"/>
      <c r="Q62" s="47"/>
    </row>
    <row r="63" spans="1:17" ht="13.5" hidden="1" customHeight="1" x14ac:dyDescent="0.3">
      <c r="A63" s="47"/>
      <c r="B63" s="49" t="s">
        <v>36</v>
      </c>
      <c r="E63" s="54"/>
      <c r="F63" s="54"/>
      <c r="G63" s="54"/>
      <c r="H63" s="54"/>
      <c r="I63" s="54"/>
      <c r="J63" s="54"/>
      <c r="K63" s="54"/>
      <c r="L63" s="54"/>
      <c r="M63" s="54"/>
      <c r="N63" s="54"/>
      <c r="O63" s="54"/>
      <c r="P63" s="54"/>
      <c r="Q63" s="47"/>
    </row>
    <row r="64" spans="1:17" ht="13.5" hidden="1" customHeight="1" x14ac:dyDescent="0.3">
      <c r="A64" s="47"/>
      <c r="B64" s="82"/>
      <c r="C64" s="174" t="s">
        <v>21</v>
      </c>
      <c r="E64" s="175">
        <f>E55-E59</f>
        <v>0</v>
      </c>
      <c r="F64" s="135">
        <f t="shared" ref="F64:P64" si="17">F55-F59</f>
        <v>0</v>
      </c>
      <c r="G64" s="135">
        <f t="shared" si="17"/>
        <v>0</v>
      </c>
      <c r="H64" s="135">
        <f t="shared" si="17"/>
        <v>0</v>
      </c>
      <c r="I64" s="135">
        <f t="shared" si="17"/>
        <v>0</v>
      </c>
      <c r="J64" s="135">
        <f t="shared" si="17"/>
        <v>0</v>
      </c>
      <c r="K64" s="135">
        <f t="shared" si="17"/>
        <v>0</v>
      </c>
      <c r="L64" s="135">
        <f t="shared" si="17"/>
        <v>0</v>
      </c>
      <c r="M64" s="135">
        <f t="shared" si="17"/>
        <v>0</v>
      </c>
      <c r="N64" s="135">
        <f t="shared" si="17"/>
        <v>0</v>
      </c>
      <c r="O64" s="135">
        <f t="shared" si="17"/>
        <v>0</v>
      </c>
      <c r="P64" s="135">
        <f t="shared" si="17"/>
        <v>0</v>
      </c>
      <c r="Q64" s="47"/>
    </row>
    <row r="65" spans="1:17" ht="13.5" hidden="1" customHeight="1" x14ac:dyDescent="0.3">
      <c r="A65" s="47"/>
      <c r="B65" s="76"/>
      <c r="C65" s="77" t="s">
        <v>20</v>
      </c>
      <c r="D65" s="77"/>
      <c r="E65" s="136">
        <f>E56</f>
        <v>0</v>
      </c>
      <c r="F65" s="136">
        <f t="shared" ref="F65:P65" si="18">F56</f>
        <v>0</v>
      </c>
      <c r="G65" s="136">
        <f t="shared" si="18"/>
        <v>0</v>
      </c>
      <c r="H65" s="136">
        <f t="shared" si="18"/>
        <v>0</v>
      </c>
      <c r="I65" s="136">
        <f t="shared" si="18"/>
        <v>0</v>
      </c>
      <c r="J65" s="136">
        <f t="shared" si="18"/>
        <v>0</v>
      </c>
      <c r="K65" s="136">
        <f t="shared" si="18"/>
        <v>0</v>
      </c>
      <c r="L65" s="136">
        <f t="shared" si="18"/>
        <v>0</v>
      </c>
      <c r="M65" s="136">
        <f t="shared" si="18"/>
        <v>0</v>
      </c>
      <c r="N65" s="136">
        <f t="shared" si="18"/>
        <v>0</v>
      </c>
      <c r="O65" s="136">
        <f t="shared" si="18"/>
        <v>0</v>
      </c>
      <c r="P65" s="136">
        <f t="shared" si="18"/>
        <v>0</v>
      </c>
      <c r="Q65" s="47"/>
    </row>
    <row r="66" spans="1:17" ht="13.5" hidden="1" customHeight="1" x14ac:dyDescent="0.3">
      <c r="A66" s="47"/>
      <c r="B66" s="92"/>
      <c r="C66" s="174" t="s">
        <v>19</v>
      </c>
      <c r="E66" s="175">
        <f>E57</f>
        <v>0</v>
      </c>
      <c r="F66" s="137">
        <f t="shared" ref="F66:P66" si="19">F57</f>
        <v>0</v>
      </c>
      <c r="G66" s="137">
        <f t="shared" si="19"/>
        <v>0</v>
      </c>
      <c r="H66" s="137">
        <f t="shared" si="19"/>
        <v>0</v>
      </c>
      <c r="I66" s="137">
        <f t="shared" si="19"/>
        <v>0</v>
      </c>
      <c r="J66" s="137">
        <f t="shared" si="19"/>
        <v>0</v>
      </c>
      <c r="K66" s="137">
        <f t="shared" si="19"/>
        <v>0</v>
      </c>
      <c r="L66" s="137">
        <f t="shared" si="19"/>
        <v>0</v>
      </c>
      <c r="M66" s="137">
        <f t="shared" si="19"/>
        <v>0</v>
      </c>
      <c r="N66" s="137">
        <f t="shared" si="19"/>
        <v>0</v>
      </c>
      <c r="O66" s="137">
        <f t="shared" si="19"/>
        <v>0</v>
      </c>
      <c r="P66" s="137">
        <f t="shared" si="19"/>
        <v>0</v>
      </c>
      <c r="Q66" s="47"/>
    </row>
    <row r="67" spans="1:17" ht="13.5" hidden="1" customHeight="1" x14ac:dyDescent="0.3">
      <c r="A67" s="47"/>
      <c r="B67" s="50"/>
      <c r="E67" s="51"/>
      <c r="F67" s="51"/>
      <c r="G67" s="51"/>
      <c r="H67" s="51"/>
      <c r="I67" s="51"/>
      <c r="J67" s="51"/>
      <c r="K67" s="51"/>
      <c r="L67" s="51"/>
      <c r="M67" s="51"/>
      <c r="N67" s="51"/>
      <c r="O67" s="51"/>
      <c r="P67" s="51"/>
      <c r="Q67" s="47"/>
    </row>
    <row r="68" spans="1:17" ht="13.5" hidden="1" customHeight="1" x14ac:dyDescent="0.3">
      <c r="A68" s="47"/>
      <c r="B68" s="52" t="s">
        <v>30</v>
      </c>
      <c r="E68" s="128"/>
      <c r="F68" s="128"/>
      <c r="G68" s="51"/>
      <c r="H68" s="51"/>
      <c r="I68" s="51"/>
      <c r="J68" s="51"/>
      <c r="K68" s="51"/>
      <c r="L68" s="51"/>
      <c r="M68" s="51"/>
      <c r="N68" s="51"/>
      <c r="O68" s="51"/>
      <c r="P68" s="51"/>
      <c r="Q68" s="47"/>
    </row>
    <row r="69" spans="1:17" s="56" customFormat="1" ht="13.5" hidden="1" customHeight="1" x14ac:dyDescent="0.3">
      <c r="A69" s="55"/>
      <c r="B69" s="101"/>
      <c r="C69" s="176" t="s">
        <v>21</v>
      </c>
      <c r="E69" s="177">
        <v>1</v>
      </c>
      <c r="F69" s="103">
        <v>1</v>
      </c>
      <c r="G69" s="103">
        <v>1</v>
      </c>
      <c r="H69" s="103">
        <v>1</v>
      </c>
      <c r="I69" s="103">
        <v>1</v>
      </c>
      <c r="J69" s="103">
        <v>1</v>
      </c>
      <c r="K69" s="103">
        <v>1</v>
      </c>
      <c r="L69" s="103">
        <v>1</v>
      </c>
      <c r="M69" s="103">
        <v>1</v>
      </c>
      <c r="N69" s="103">
        <v>1</v>
      </c>
      <c r="O69" s="103">
        <v>1</v>
      </c>
      <c r="P69" s="103">
        <v>1</v>
      </c>
      <c r="Q69" s="55"/>
    </row>
    <row r="70" spans="1:17" s="56" customFormat="1" ht="13.5" hidden="1" customHeight="1" x14ac:dyDescent="0.3">
      <c r="A70" s="55"/>
      <c r="B70" s="104"/>
      <c r="C70" s="105" t="s">
        <v>20</v>
      </c>
      <c r="D70" s="105"/>
      <c r="E70" s="106">
        <v>1</v>
      </c>
      <c r="F70" s="106">
        <v>1</v>
      </c>
      <c r="G70" s="106">
        <v>1</v>
      </c>
      <c r="H70" s="106">
        <v>1</v>
      </c>
      <c r="I70" s="106">
        <v>1</v>
      </c>
      <c r="J70" s="106">
        <v>1</v>
      </c>
      <c r="K70" s="106">
        <v>1</v>
      </c>
      <c r="L70" s="106">
        <v>1</v>
      </c>
      <c r="M70" s="106">
        <v>1</v>
      </c>
      <c r="N70" s="106">
        <v>1</v>
      </c>
      <c r="O70" s="106">
        <v>1</v>
      </c>
      <c r="P70" s="106">
        <v>1</v>
      </c>
      <c r="Q70" s="55"/>
    </row>
    <row r="71" spans="1:17" s="56" customFormat="1" ht="13.5" hidden="1" customHeight="1" x14ac:dyDescent="0.3">
      <c r="A71" s="55"/>
      <c r="B71" s="107"/>
      <c r="C71" s="176" t="s">
        <v>19</v>
      </c>
      <c r="E71" s="177">
        <v>1</v>
      </c>
      <c r="F71" s="109">
        <v>1</v>
      </c>
      <c r="G71" s="109">
        <v>1</v>
      </c>
      <c r="H71" s="109">
        <v>1</v>
      </c>
      <c r="I71" s="109">
        <v>1</v>
      </c>
      <c r="J71" s="109">
        <v>1</v>
      </c>
      <c r="K71" s="109">
        <v>1</v>
      </c>
      <c r="L71" s="109">
        <v>1</v>
      </c>
      <c r="M71" s="109">
        <v>1</v>
      </c>
      <c r="N71" s="109">
        <v>1</v>
      </c>
      <c r="O71" s="109">
        <v>1</v>
      </c>
      <c r="P71" s="109">
        <v>1</v>
      </c>
      <c r="Q71" s="55"/>
    </row>
    <row r="72" spans="1:17" s="58" customFormat="1" ht="13.5" hidden="1" customHeight="1" x14ac:dyDescent="0.3">
      <c r="A72" s="57"/>
      <c r="B72" s="59" t="s">
        <v>45</v>
      </c>
      <c r="E72" s="60"/>
      <c r="F72" s="60"/>
      <c r="G72" s="60"/>
      <c r="H72" s="60"/>
      <c r="I72" s="60"/>
      <c r="J72" s="60"/>
      <c r="K72" s="60"/>
      <c r="L72" s="60"/>
      <c r="M72" s="60"/>
      <c r="N72" s="60"/>
      <c r="O72" s="60"/>
      <c r="P72" s="60"/>
      <c r="Q72" s="57"/>
    </row>
    <row r="73" spans="1:17" s="62" customFormat="1" ht="13.5" hidden="1" customHeight="1" x14ac:dyDescent="0.3">
      <c r="A73" s="61"/>
      <c r="B73" s="110"/>
      <c r="C73" s="178" t="s">
        <v>21</v>
      </c>
      <c r="E73" s="64">
        <f>$E$45*E69</f>
        <v>0</v>
      </c>
      <c r="F73" s="112">
        <f t="shared" ref="F73:P73" si="20">$E$45*F69</f>
        <v>0</v>
      </c>
      <c r="G73" s="112">
        <f t="shared" si="20"/>
        <v>0</v>
      </c>
      <c r="H73" s="112">
        <f t="shared" si="20"/>
        <v>0</v>
      </c>
      <c r="I73" s="112">
        <f t="shared" si="20"/>
        <v>0</v>
      </c>
      <c r="J73" s="112">
        <f t="shared" si="20"/>
        <v>0</v>
      </c>
      <c r="K73" s="112">
        <f t="shared" si="20"/>
        <v>0</v>
      </c>
      <c r="L73" s="112">
        <f t="shared" si="20"/>
        <v>0</v>
      </c>
      <c r="M73" s="112">
        <f t="shared" si="20"/>
        <v>0</v>
      </c>
      <c r="N73" s="112">
        <f t="shared" si="20"/>
        <v>0</v>
      </c>
      <c r="O73" s="112">
        <f t="shared" si="20"/>
        <v>0</v>
      </c>
      <c r="P73" s="112">
        <f t="shared" si="20"/>
        <v>0</v>
      </c>
      <c r="Q73" s="61"/>
    </row>
    <row r="74" spans="1:17" s="62" customFormat="1" ht="13.5" hidden="1" customHeight="1" x14ac:dyDescent="0.3">
      <c r="A74" s="61"/>
      <c r="B74" s="113"/>
      <c r="C74" s="114" t="s">
        <v>20</v>
      </c>
      <c r="D74" s="114"/>
      <c r="E74" s="115">
        <f t="shared" ref="E74:P75" si="21">$E$45*E70</f>
        <v>0</v>
      </c>
      <c r="F74" s="115">
        <f t="shared" si="21"/>
        <v>0</v>
      </c>
      <c r="G74" s="115">
        <f t="shared" si="21"/>
        <v>0</v>
      </c>
      <c r="H74" s="115">
        <f t="shared" si="21"/>
        <v>0</v>
      </c>
      <c r="I74" s="115">
        <f t="shared" si="21"/>
        <v>0</v>
      </c>
      <c r="J74" s="115">
        <f t="shared" si="21"/>
        <v>0</v>
      </c>
      <c r="K74" s="115">
        <f t="shared" si="21"/>
        <v>0</v>
      </c>
      <c r="L74" s="115">
        <f t="shared" si="21"/>
        <v>0</v>
      </c>
      <c r="M74" s="115">
        <f t="shared" si="21"/>
        <v>0</v>
      </c>
      <c r="N74" s="115">
        <f t="shared" si="21"/>
        <v>0</v>
      </c>
      <c r="O74" s="115">
        <f t="shared" si="21"/>
        <v>0</v>
      </c>
      <c r="P74" s="115">
        <f t="shared" si="21"/>
        <v>0</v>
      </c>
      <c r="Q74" s="61"/>
    </row>
    <row r="75" spans="1:17" s="62" customFormat="1" ht="13.5" hidden="1" customHeight="1" x14ac:dyDescent="0.3">
      <c r="A75" s="61"/>
      <c r="B75" s="116"/>
      <c r="C75" s="178" t="s">
        <v>19</v>
      </c>
      <c r="E75" s="64">
        <f t="shared" si="21"/>
        <v>0</v>
      </c>
      <c r="F75" s="118">
        <f t="shared" si="21"/>
        <v>0</v>
      </c>
      <c r="G75" s="118">
        <f t="shared" si="21"/>
        <v>0</v>
      </c>
      <c r="H75" s="118">
        <f t="shared" si="21"/>
        <v>0</v>
      </c>
      <c r="I75" s="118">
        <f t="shared" si="21"/>
        <v>0</v>
      </c>
      <c r="J75" s="118">
        <f t="shared" si="21"/>
        <v>0</v>
      </c>
      <c r="K75" s="118">
        <f t="shared" si="21"/>
        <v>0</v>
      </c>
      <c r="L75" s="118">
        <f t="shared" si="21"/>
        <v>0</v>
      </c>
      <c r="M75" s="118">
        <f t="shared" si="21"/>
        <v>0</v>
      </c>
      <c r="N75" s="118">
        <f t="shared" si="21"/>
        <v>0</v>
      </c>
      <c r="O75" s="118">
        <f t="shared" si="21"/>
        <v>0</v>
      </c>
      <c r="P75" s="118">
        <f t="shared" si="21"/>
        <v>0</v>
      </c>
      <c r="Q75" s="61"/>
    </row>
    <row r="76" spans="1:17" s="66" customFormat="1" hidden="1" x14ac:dyDescent="0.3">
      <c r="A76" s="65"/>
      <c r="B76" s="67" t="s">
        <v>46</v>
      </c>
      <c r="E76" s="68"/>
      <c r="F76" s="68"/>
      <c r="G76" s="68"/>
      <c r="H76" s="68"/>
      <c r="I76" s="68"/>
      <c r="J76" s="68"/>
      <c r="K76" s="68"/>
      <c r="L76" s="68"/>
      <c r="M76" s="68"/>
      <c r="N76" s="68"/>
      <c r="O76" s="68"/>
      <c r="P76" s="68"/>
      <c r="Q76" s="65"/>
    </row>
    <row r="77" spans="1:17" s="62" customFormat="1" hidden="1" x14ac:dyDescent="0.3">
      <c r="A77" s="61"/>
      <c r="B77" s="63"/>
      <c r="C77" s="62" t="s">
        <v>50</v>
      </c>
      <c r="E77" s="64">
        <f>$E$45*E60</f>
        <v>0</v>
      </c>
      <c r="F77" s="64">
        <f t="shared" ref="F77:P77" si="22">$E$45*F60</f>
        <v>0</v>
      </c>
      <c r="G77" s="64">
        <f t="shared" si="22"/>
        <v>0</v>
      </c>
      <c r="H77" s="64">
        <f t="shared" si="22"/>
        <v>0</v>
      </c>
      <c r="I77" s="64">
        <f t="shared" si="22"/>
        <v>0</v>
      </c>
      <c r="J77" s="64">
        <f t="shared" si="22"/>
        <v>0</v>
      </c>
      <c r="K77" s="64">
        <f t="shared" si="22"/>
        <v>0</v>
      </c>
      <c r="L77" s="64">
        <f t="shared" si="22"/>
        <v>0</v>
      </c>
      <c r="M77" s="64">
        <f t="shared" si="22"/>
        <v>0</v>
      </c>
      <c r="N77" s="64">
        <f t="shared" si="22"/>
        <v>0</v>
      </c>
      <c r="O77" s="64">
        <f t="shared" si="22"/>
        <v>0</v>
      </c>
      <c r="P77" s="64">
        <f t="shared" si="22"/>
        <v>0</v>
      </c>
      <c r="Q77" s="61"/>
    </row>
    <row r="78" spans="1:17" hidden="1" x14ac:dyDescent="0.3">
      <c r="A78" s="47"/>
      <c r="B78" s="52" t="s">
        <v>31</v>
      </c>
      <c r="E78" s="51"/>
      <c r="F78" s="51"/>
      <c r="G78" s="51"/>
      <c r="H78" s="51"/>
      <c r="I78" s="51"/>
      <c r="J78" s="51"/>
      <c r="K78" s="51"/>
      <c r="L78" s="51"/>
      <c r="M78" s="51"/>
      <c r="N78" s="51"/>
      <c r="O78" s="51"/>
      <c r="P78" s="51"/>
      <c r="Q78" s="47"/>
    </row>
    <row r="79" spans="1:17" ht="16.5" hidden="1" customHeight="1" x14ac:dyDescent="0.3">
      <c r="B79" s="75"/>
      <c r="C79" s="174" t="s">
        <v>21</v>
      </c>
      <c r="E79" s="179">
        <f t="shared" ref="E79:P80" si="23">E64*E69*$E$45</f>
        <v>0</v>
      </c>
      <c r="F79" s="119">
        <f t="shared" si="23"/>
        <v>0</v>
      </c>
      <c r="G79" s="119">
        <f t="shared" si="23"/>
        <v>0</v>
      </c>
      <c r="H79" s="119">
        <f t="shared" si="23"/>
        <v>0</v>
      </c>
      <c r="I79" s="119">
        <f t="shared" si="23"/>
        <v>0</v>
      </c>
      <c r="J79" s="119">
        <f t="shared" si="23"/>
        <v>0</v>
      </c>
      <c r="K79" s="119">
        <f t="shared" si="23"/>
        <v>0</v>
      </c>
      <c r="L79" s="119">
        <f t="shared" si="23"/>
        <v>0</v>
      </c>
      <c r="M79" s="119">
        <f t="shared" si="23"/>
        <v>0</v>
      </c>
      <c r="N79" s="119">
        <f t="shared" si="23"/>
        <v>0</v>
      </c>
      <c r="O79" s="119">
        <f t="shared" si="23"/>
        <v>0</v>
      </c>
      <c r="P79" s="119">
        <f t="shared" si="23"/>
        <v>0</v>
      </c>
    </row>
    <row r="80" spans="1:17" hidden="1" x14ac:dyDescent="0.3">
      <c r="B80" s="77"/>
      <c r="C80" s="77" t="s">
        <v>20</v>
      </c>
      <c r="D80" s="77"/>
      <c r="E80" s="120">
        <f t="shared" si="23"/>
        <v>0</v>
      </c>
      <c r="F80" s="120">
        <f t="shared" si="23"/>
        <v>0</v>
      </c>
      <c r="G80" s="120">
        <f t="shared" si="23"/>
        <v>0</v>
      </c>
      <c r="H80" s="120">
        <f t="shared" si="23"/>
        <v>0</v>
      </c>
      <c r="I80" s="120">
        <f t="shared" si="23"/>
        <v>0</v>
      </c>
      <c r="J80" s="120">
        <f t="shared" si="23"/>
        <v>0</v>
      </c>
      <c r="K80" s="120">
        <f t="shared" si="23"/>
        <v>0</v>
      </c>
      <c r="L80" s="120">
        <f t="shared" si="23"/>
        <v>0</v>
      </c>
      <c r="M80" s="120">
        <f t="shared" si="23"/>
        <v>0</v>
      </c>
      <c r="N80" s="120">
        <f t="shared" si="23"/>
        <v>0</v>
      </c>
      <c r="O80" s="120">
        <f t="shared" si="23"/>
        <v>0</v>
      </c>
      <c r="P80" s="120">
        <f t="shared" si="23"/>
        <v>0</v>
      </c>
    </row>
    <row r="81" spans="2:16" hidden="1" x14ac:dyDescent="0.3">
      <c r="B81" s="77"/>
      <c r="C81" s="77" t="s">
        <v>19</v>
      </c>
      <c r="D81" s="75"/>
      <c r="E81" s="120">
        <f t="shared" ref="E81:P81" si="24">E45*E66*E71</f>
        <v>0</v>
      </c>
      <c r="F81" s="120">
        <f t="shared" si="24"/>
        <v>0</v>
      </c>
      <c r="G81" s="120">
        <f t="shared" si="24"/>
        <v>0</v>
      </c>
      <c r="H81" s="120">
        <f t="shared" si="24"/>
        <v>0</v>
      </c>
      <c r="I81" s="120">
        <f t="shared" si="24"/>
        <v>0</v>
      </c>
      <c r="J81" s="120">
        <f t="shared" si="24"/>
        <v>0</v>
      </c>
      <c r="K81" s="120">
        <f t="shared" si="24"/>
        <v>0</v>
      </c>
      <c r="L81" s="120">
        <f t="shared" si="24"/>
        <v>0</v>
      </c>
      <c r="M81" s="120">
        <f t="shared" si="24"/>
        <v>0</v>
      </c>
      <c r="N81" s="120">
        <f t="shared" si="24"/>
        <v>0</v>
      </c>
      <c r="O81" s="120">
        <f t="shared" si="24"/>
        <v>0</v>
      </c>
      <c r="P81" s="120">
        <f t="shared" si="24"/>
        <v>0</v>
      </c>
    </row>
    <row r="82" spans="2:16" s="58" customFormat="1" hidden="1" x14ac:dyDescent="0.3">
      <c r="B82" s="121" t="s">
        <v>32</v>
      </c>
      <c r="C82" s="180"/>
      <c r="E82" s="181">
        <f>SUM(E79:E81)</f>
        <v>0</v>
      </c>
      <c r="F82" s="124">
        <f t="shared" ref="F82:P82" si="25">SUM(F79:F81)</f>
        <v>0</v>
      </c>
      <c r="G82" s="124">
        <f t="shared" si="25"/>
        <v>0</v>
      </c>
      <c r="H82" s="124">
        <f t="shared" si="25"/>
        <v>0</v>
      </c>
      <c r="I82" s="124">
        <f t="shared" si="25"/>
        <v>0</v>
      </c>
      <c r="J82" s="124">
        <f t="shared" si="25"/>
        <v>0</v>
      </c>
      <c r="K82" s="124">
        <f t="shared" si="25"/>
        <v>0</v>
      </c>
      <c r="L82" s="124">
        <f t="shared" si="25"/>
        <v>0</v>
      </c>
      <c r="M82" s="124">
        <f t="shared" si="25"/>
        <v>0</v>
      </c>
      <c r="N82" s="124">
        <f t="shared" si="25"/>
        <v>0</v>
      </c>
      <c r="O82" s="124">
        <f t="shared" si="25"/>
        <v>0</v>
      </c>
      <c r="P82" s="124">
        <f t="shared" si="25"/>
        <v>0</v>
      </c>
    </row>
    <row r="83" spans="2:16" hidden="1" x14ac:dyDescent="0.3"/>
    <row r="84" spans="2:16" hidden="1" x14ac:dyDescent="0.3"/>
    <row r="85" spans="2:16" hidden="1" x14ac:dyDescent="0.3">
      <c r="B85" s="49" t="s">
        <v>40</v>
      </c>
      <c r="F85" s="142" t="e">
        <f>SUM(E46:P46)/Q41</f>
        <v>#DIV/0!</v>
      </c>
      <c r="G85" s="69" t="s">
        <v>34</v>
      </c>
    </row>
    <row r="86" spans="2:16" hidden="1" x14ac:dyDescent="0.3"/>
    <row r="87" spans="2:16" s="58" customFormat="1" hidden="1" x14ac:dyDescent="0.3">
      <c r="B87" s="70" t="s">
        <v>49</v>
      </c>
    </row>
    <row r="88" spans="2:16" s="58" customFormat="1" hidden="1" x14ac:dyDescent="0.3">
      <c r="E88" s="71">
        <f>E82+E61</f>
        <v>0</v>
      </c>
      <c r="F88" s="71">
        <f t="shared" ref="F88:P88" si="26">F82+F61</f>
        <v>0</v>
      </c>
      <c r="G88" s="71">
        <f t="shared" si="26"/>
        <v>0</v>
      </c>
      <c r="H88" s="71">
        <f t="shared" si="26"/>
        <v>0</v>
      </c>
      <c r="I88" s="71">
        <f t="shared" si="26"/>
        <v>0</v>
      </c>
      <c r="J88" s="71">
        <f t="shared" si="26"/>
        <v>0</v>
      </c>
      <c r="K88" s="71">
        <f t="shared" si="26"/>
        <v>0</v>
      </c>
      <c r="L88" s="71">
        <f t="shared" si="26"/>
        <v>0</v>
      </c>
      <c r="M88" s="71">
        <f t="shared" si="26"/>
        <v>0</v>
      </c>
      <c r="N88" s="71">
        <f t="shared" si="26"/>
        <v>0</v>
      </c>
      <c r="O88" s="71">
        <f t="shared" si="26"/>
        <v>0</v>
      </c>
      <c r="P88" s="71">
        <f t="shared" si="26"/>
        <v>0</v>
      </c>
    </row>
    <row r="89" spans="2:16" s="58" customFormat="1" hidden="1" x14ac:dyDescent="0.3"/>
    <row r="90" spans="2:16" s="72" customFormat="1" hidden="1" x14ac:dyDescent="0.3">
      <c r="B90" s="73" t="s">
        <v>47</v>
      </c>
      <c r="E90" s="74">
        <f>E88*1.15</f>
        <v>0</v>
      </c>
      <c r="F90" s="74">
        <f t="shared" ref="F90:P90" si="27">F88*1.15</f>
        <v>0</v>
      </c>
      <c r="G90" s="74">
        <f t="shared" si="27"/>
        <v>0</v>
      </c>
      <c r="H90" s="74">
        <f t="shared" si="27"/>
        <v>0</v>
      </c>
      <c r="I90" s="74">
        <f t="shared" si="27"/>
        <v>0</v>
      </c>
      <c r="J90" s="74">
        <f t="shared" si="27"/>
        <v>0</v>
      </c>
      <c r="K90" s="74">
        <f t="shared" si="27"/>
        <v>0</v>
      </c>
      <c r="L90" s="74">
        <f t="shared" si="27"/>
        <v>0</v>
      </c>
      <c r="M90" s="74">
        <f t="shared" si="27"/>
        <v>0</v>
      </c>
      <c r="N90" s="74">
        <f t="shared" si="27"/>
        <v>0</v>
      </c>
      <c r="O90" s="74">
        <f t="shared" si="27"/>
        <v>0</v>
      </c>
      <c r="P90" s="74">
        <f t="shared" si="27"/>
        <v>0</v>
      </c>
    </row>
    <row r="91" spans="2:16" hidden="1" x14ac:dyDescent="0.3"/>
    <row r="92" spans="2:16" hidden="1" x14ac:dyDescent="0.3"/>
    <row r="93" spans="2:16" hidden="1" x14ac:dyDescent="0.3">
      <c r="C93" s="2" t="s">
        <v>54</v>
      </c>
      <c r="E93" s="141">
        <f>Q41</f>
        <v>0</v>
      </c>
    </row>
    <row r="94" spans="2:16" hidden="1" x14ac:dyDescent="0.3">
      <c r="C94" s="2" t="s">
        <v>52</v>
      </c>
      <c r="E94" s="140">
        <f>Q46</f>
        <v>0</v>
      </c>
    </row>
    <row r="95" spans="2:16" hidden="1" x14ac:dyDescent="0.3">
      <c r="C95" s="2" t="s">
        <v>53</v>
      </c>
      <c r="E95" s="140">
        <f>Q48</f>
        <v>0</v>
      </c>
    </row>
    <row r="96" spans="2:16" hidden="1" x14ac:dyDescent="0.3"/>
    <row r="97" hidden="1" x14ac:dyDescent="0.3"/>
  </sheetData>
  <sheetProtection password="E87B" sheet="1" objects="1" scenarios="1"/>
  <dataConsolidate/>
  <mergeCells count="8">
    <mergeCell ref="A50:Q50"/>
    <mergeCell ref="E52:P52"/>
    <mergeCell ref="B5:B6"/>
    <mergeCell ref="B9:B10"/>
    <mergeCell ref="C9:C32"/>
    <mergeCell ref="F1:G1"/>
    <mergeCell ref="H1:O1"/>
    <mergeCell ref="H2:O2"/>
  </mergeCells>
  <pageMargins left="0.75" right="0.75" top="0.75" bottom="0.75" header="0.5" footer="0.5"/>
  <pageSetup scale="71" fitToHeight="0" orientation="landscape" verticalDpi="1200" r:id="rId1"/>
  <headerFooter scaleWithDoc="0" alignWithMargins="0"/>
  <ignoredErrors>
    <ignoredError sqref="P37 E37:O37" formulaRange="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4"/>
  <sheetViews>
    <sheetView showGridLines="0" zoomScaleSheetLayoutView="145" workbookViewId="0">
      <selection activeCell="B10" sqref="B10"/>
    </sheetView>
  </sheetViews>
  <sheetFormatPr defaultColWidth="8.90625" defaultRowHeight="13" x14ac:dyDescent="0.3"/>
  <cols>
    <col min="1" max="1" width="1.36328125" style="2" customWidth="1"/>
    <col min="2" max="2" width="13" style="2" customWidth="1"/>
    <col min="3" max="3" width="14.90625" style="2" customWidth="1"/>
    <col min="4" max="4" width="19" style="2" customWidth="1"/>
    <col min="5" max="17" width="14" style="2" customWidth="1"/>
    <col min="18" max="18" width="8.90625" style="2"/>
    <col min="19" max="19" width="12.6328125" style="2" bestFit="1" customWidth="1"/>
    <col min="20" max="16384" width="8.90625" style="2"/>
  </cols>
  <sheetData>
    <row r="1" spans="2:17" ht="19" thickBot="1" x14ac:dyDescent="0.5">
      <c r="B1" s="93" t="s">
        <v>22</v>
      </c>
      <c r="C1"/>
      <c r="D1"/>
      <c r="E1"/>
      <c r="F1"/>
      <c r="G1"/>
      <c r="H1"/>
      <c r="I1"/>
      <c r="J1"/>
      <c r="K1"/>
      <c r="L1"/>
      <c r="M1"/>
      <c r="N1"/>
      <c r="O1"/>
      <c r="P1"/>
      <c r="Q1"/>
    </row>
    <row r="2" spans="2:17" x14ac:dyDescent="0.3">
      <c r="B2" s="95" t="s">
        <v>26</v>
      </c>
      <c r="C2" s="94"/>
      <c r="D2" s="94"/>
      <c r="E2" s="94"/>
      <c r="F2" s="94"/>
      <c r="G2" s="94"/>
      <c r="H2" s="94"/>
      <c r="I2" s="94"/>
      <c r="J2" s="94"/>
      <c r="K2" s="94"/>
      <c r="L2" s="94"/>
      <c r="M2" s="94"/>
      <c r="N2" s="94"/>
      <c r="O2" s="94"/>
      <c r="P2" s="94"/>
      <c r="Q2" s="94"/>
    </row>
    <row r="3" spans="2:17" ht="3.75" customHeight="1" x14ac:dyDescent="0.3"/>
    <row r="4" spans="2:17" ht="12.75" customHeight="1" x14ac:dyDescent="0.3">
      <c r="B4" s="3" t="s">
        <v>35</v>
      </c>
      <c r="C4" s="4"/>
      <c r="D4" s="4"/>
      <c r="E4" s="4"/>
      <c r="F4" s="4"/>
      <c r="G4" s="4"/>
      <c r="H4" s="4"/>
      <c r="I4" s="4"/>
      <c r="J4" s="4"/>
      <c r="K4" s="4"/>
      <c r="L4" s="4"/>
      <c r="M4" s="4"/>
      <c r="N4" s="4"/>
      <c r="O4" s="4"/>
      <c r="P4" s="4"/>
      <c r="Q4" s="5"/>
    </row>
    <row r="6" spans="2:17" s="6" customFormat="1" ht="9" customHeight="1" x14ac:dyDescent="0.3">
      <c r="B6" s="7"/>
      <c r="C6" s="7"/>
      <c r="D6" s="7"/>
      <c r="E6" s="8" t="s">
        <v>0</v>
      </c>
      <c r="F6" s="9"/>
      <c r="G6" s="9"/>
      <c r="H6" s="9"/>
      <c r="I6" s="9"/>
      <c r="J6" s="9"/>
      <c r="K6" s="9"/>
      <c r="L6" s="9"/>
      <c r="M6" s="9"/>
      <c r="N6" s="9"/>
      <c r="O6" s="9"/>
      <c r="P6" s="9"/>
    </row>
    <row r="7" spans="2:17" ht="13.5" thickBot="1" x14ac:dyDescent="0.35">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0.5" customHeight="1" thickBot="1" x14ac:dyDescent="0.35">
      <c r="B8" s="79" t="s">
        <v>42</v>
      </c>
      <c r="C8" s="10"/>
      <c r="D8" s="7"/>
      <c r="E8" s="13">
        <v>1</v>
      </c>
      <c r="F8" s="13">
        <v>2</v>
      </c>
      <c r="G8" s="13">
        <v>3</v>
      </c>
      <c r="H8" s="13">
        <v>4</v>
      </c>
      <c r="I8" s="13">
        <v>5</v>
      </c>
      <c r="J8" s="13">
        <v>6</v>
      </c>
      <c r="K8" s="13">
        <v>7</v>
      </c>
      <c r="L8" s="13">
        <v>8</v>
      </c>
      <c r="M8" s="13">
        <v>9</v>
      </c>
      <c r="N8" s="13">
        <v>10</v>
      </c>
      <c r="O8" s="13">
        <v>11</v>
      </c>
      <c r="P8" s="13">
        <v>12</v>
      </c>
    </row>
    <row r="9" spans="2:17" x14ac:dyDescent="0.3">
      <c r="B9" s="80" t="s">
        <v>41</v>
      </c>
      <c r="C9" s="191" t="s">
        <v>1</v>
      </c>
      <c r="D9" s="14">
        <v>1</v>
      </c>
      <c r="E9" s="83">
        <v>0</v>
      </c>
      <c r="F9" s="84">
        <v>0</v>
      </c>
      <c r="G9" s="84">
        <v>0</v>
      </c>
      <c r="H9" s="84">
        <v>0</v>
      </c>
      <c r="I9" s="84">
        <v>0</v>
      </c>
      <c r="J9" s="84">
        <v>0</v>
      </c>
      <c r="K9" s="84">
        <v>0</v>
      </c>
      <c r="L9" s="84">
        <v>0</v>
      </c>
      <c r="M9" s="84">
        <v>0</v>
      </c>
      <c r="N9" s="84">
        <v>0</v>
      </c>
      <c r="O9" s="84">
        <v>0</v>
      </c>
      <c r="P9" s="85">
        <v>0</v>
      </c>
    </row>
    <row r="10" spans="2:17" ht="13.5" thickBot="1" x14ac:dyDescent="0.35">
      <c r="B10" s="81">
        <v>0.14499999999999999</v>
      </c>
      <c r="C10" s="191"/>
      <c r="D10" s="14">
        <v>2</v>
      </c>
      <c r="E10" s="86">
        <v>0</v>
      </c>
      <c r="F10" s="87">
        <v>0</v>
      </c>
      <c r="G10" s="87">
        <v>0</v>
      </c>
      <c r="H10" s="87">
        <v>0</v>
      </c>
      <c r="I10" s="87">
        <v>0</v>
      </c>
      <c r="J10" s="87">
        <v>0</v>
      </c>
      <c r="K10" s="87">
        <v>0</v>
      </c>
      <c r="L10" s="87">
        <v>0</v>
      </c>
      <c r="M10" s="87">
        <v>0</v>
      </c>
      <c r="N10" s="87">
        <v>0</v>
      </c>
      <c r="O10" s="87">
        <v>0</v>
      </c>
      <c r="P10" s="88">
        <v>0</v>
      </c>
    </row>
    <row r="11" spans="2:17" x14ac:dyDescent="0.3">
      <c r="C11" s="191"/>
      <c r="D11" s="14">
        <v>3</v>
      </c>
      <c r="E11" s="86">
        <v>0</v>
      </c>
      <c r="F11" s="87">
        <v>0</v>
      </c>
      <c r="G11" s="87">
        <v>0</v>
      </c>
      <c r="H11" s="87">
        <v>0</v>
      </c>
      <c r="I11" s="87">
        <v>0</v>
      </c>
      <c r="J11" s="87">
        <v>0</v>
      </c>
      <c r="K11" s="87">
        <v>0</v>
      </c>
      <c r="L11" s="87">
        <v>0</v>
      </c>
      <c r="M11" s="87">
        <v>0</v>
      </c>
      <c r="N11" s="87">
        <v>0</v>
      </c>
      <c r="O11" s="87">
        <v>0</v>
      </c>
      <c r="P11" s="88">
        <v>0</v>
      </c>
    </row>
    <row r="12" spans="2:17" ht="13.5" customHeight="1" x14ac:dyDescent="0.3">
      <c r="C12" s="191"/>
      <c r="D12" s="14">
        <v>4</v>
      </c>
      <c r="E12" s="86">
        <v>0</v>
      </c>
      <c r="F12" s="87">
        <v>0</v>
      </c>
      <c r="G12" s="87">
        <v>0</v>
      </c>
      <c r="H12" s="87">
        <v>0</v>
      </c>
      <c r="I12" s="87">
        <v>0</v>
      </c>
      <c r="J12" s="87">
        <v>0</v>
      </c>
      <c r="K12" s="87">
        <v>0</v>
      </c>
      <c r="L12" s="87">
        <v>0</v>
      </c>
      <c r="M12" s="87">
        <v>0</v>
      </c>
      <c r="N12" s="87">
        <v>0</v>
      </c>
      <c r="O12" s="87">
        <v>0</v>
      </c>
      <c r="P12" s="88">
        <v>0</v>
      </c>
    </row>
    <row r="13" spans="2:17" x14ac:dyDescent="0.3">
      <c r="C13" s="191"/>
      <c r="D13" s="14">
        <v>5</v>
      </c>
      <c r="E13" s="86">
        <v>0</v>
      </c>
      <c r="F13" s="87">
        <v>0</v>
      </c>
      <c r="G13" s="87">
        <v>0</v>
      </c>
      <c r="H13" s="87">
        <v>0</v>
      </c>
      <c r="I13" s="87">
        <v>0</v>
      </c>
      <c r="J13" s="87">
        <v>0</v>
      </c>
      <c r="K13" s="87">
        <v>0</v>
      </c>
      <c r="L13" s="87">
        <v>0</v>
      </c>
      <c r="M13" s="87">
        <v>0</v>
      </c>
      <c r="N13" s="87">
        <v>0</v>
      </c>
      <c r="O13" s="87">
        <v>0</v>
      </c>
      <c r="P13" s="88">
        <v>0</v>
      </c>
    </row>
    <row r="14" spans="2:17" x14ac:dyDescent="0.3">
      <c r="C14" s="191"/>
      <c r="D14" s="14">
        <v>6</v>
      </c>
      <c r="E14" s="86">
        <v>0</v>
      </c>
      <c r="F14" s="87">
        <v>0</v>
      </c>
      <c r="G14" s="87">
        <v>0</v>
      </c>
      <c r="H14" s="87">
        <v>0</v>
      </c>
      <c r="I14" s="87">
        <v>0</v>
      </c>
      <c r="J14" s="87">
        <v>0</v>
      </c>
      <c r="K14" s="87">
        <v>0</v>
      </c>
      <c r="L14" s="87">
        <v>0</v>
      </c>
      <c r="M14" s="87">
        <v>0</v>
      </c>
      <c r="N14" s="87">
        <v>0</v>
      </c>
      <c r="O14" s="87">
        <v>0</v>
      </c>
      <c r="P14" s="88">
        <v>0</v>
      </c>
    </row>
    <row r="15" spans="2:17" x14ac:dyDescent="0.3">
      <c r="C15" s="191"/>
      <c r="D15" s="14">
        <v>7</v>
      </c>
      <c r="E15" s="86">
        <v>0</v>
      </c>
      <c r="F15" s="87">
        <v>0</v>
      </c>
      <c r="G15" s="87">
        <v>0.5</v>
      </c>
      <c r="H15" s="87">
        <v>1</v>
      </c>
      <c r="I15" s="87">
        <v>4.5</v>
      </c>
      <c r="J15" s="87">
        <v>3.5</v>
      </c>
      <c r="K15" s="87">
        <v>3</v>
      </c>
      <c r="L15" s="87">
        <v>0</v>
      </c>
      <c r="M15" s="87">
        <v>0</v>
      </c>
      <c r="N15" s="87">
        <v>0</v>
      </c>
      <c r="O15" s="87">
        <v>0</v>
      </c>
      <c r="P15" s="88">
        <v>0</v>
      </c>
    </row>
    <row r="16" spans="2:17" x14ac:dyDescent="0.3">
      <c r="C16" s="191"/>
      <c r="D16" s="14">
        <v>8</v>
      </c>
      <c r="E16" s="86">
        <v>12.5</v>
      </c>
      <c r="F16" s="87">
        <v>21</v>
      </c>
      <c r="G16" s="87">
        <v>17</v>
      </c>
      <c r="H16" s="87">
        <v>22</v>
      </c>
      <c r="I16" s="87">
        <v>31</v>
      </c>
      <c r="J16" s="87">
        <v>31.5</v>
      </c>
      <c r="K16" s="87">
        <v>31</v>
      </c>
      <c r="L16" s="87">
        <v>27</v>
      </c>
      <c r="M16" s="87">
        <v>18.5</v>
      </c>
      <c r="N16" s="87">
        <v>7</v>
      </c>
      <c r="O16" s="87">
        <v>40</v>
      </c>
      <c r="P16" s="88">
        <v>20</v>
      </c>
    </row>
    <row r="17" spans="3:16" ht="12.75" customHeight="1" x14ac:dyDescent="0.3">
      <c r="C17" s="191"/>
      <c r="D17" s="14">
        <v>9</v>
      </c>
      <c r="E17" s="86">
        <v>82.5</v>
      </c>
      <c r="F17" s="87">
        <v>95</v>
      </c>
      <c r="G17" s="87">
        <v>69</v>
      </c>
      <c r="H17" s="87">
        <v>76</v>
      </c>
      <c r="I17" s="87">
        <v>98.5</v>
      </c>
      <c r="J17" s="87">
        <v>91</v>
      </c>
      <c r="K17" s="87">
        <v>87</v>
      </c>
      <c r="L17" s="87">
        <v>89.5</v>
      </c>
      <c r="M17" s="87">
        <v>75</v>
      </c>
      <c r="N17" s="87">
        <v>62.5</v>
      </c>
      <c r="O17" s="87">
        <v>129.5</v>
      </c>
      <c r="P17" s="88">
        <v>101</v>
      </c>
    </row>
    <row r="18" spans="3:16" x14ac:dyDescent="0.3">
      <c r="C18" s="191"/>
      <c r="D18" s="14">
        <v>10</v>
      </c>
      <c r="E18" s="86">
        <v>165</v>
      </c>
      <c r="F18" s="87">
        <v>191.5</v>
      </c>
      <c r="G18" s="87">
        <v>158</v>
      </c>
      <c r="H18" s="87">
        <v>150.5</v>
      </c>
      <c r="I18" s="87">
        <v>177</v>
      </c>
      <c r="J18" s="87">
        <v>182</v>
      </c>
      <c r="K18" s="87">
        <v>182</v>
      </c>
      <c r="L18" s="87">
        <v>181</v>
      </c>
      <c r="M18" s="87">
        <v>153</v>
      </c>
      <c r="N18" s="87">
        <v>152</v>
      </c>
      <c r="O18" s="87">
        <v>219.5</v>
      </c>
      <c r="P18" s="88">
        <v>187</v>
      </c>
    </row>
    <row r="19" spans="3:16" x14ac:dyDescent="0.3">
      <c r="C19" s="191"/>
      <c r="D19" s="14">
        <v>11</v>
      </c>
      <c r="E19" s="138">
        <v>230.5</v>
      </c>
      <c r="F19" s="87">
        <v>256.5</v>
      </c>
      <c r="G19" s="87">
        <v>249.5</v>
      </c>
      <c r="H19" s="87">
        <v>258</v>
      </c>
      <c r="I19" s="87">
        <v>267</v>
      </c>
      <c r="J19" s="87">
        <v>280.5</v>
      </c>
      <c r="K19" s="87">
        <v>298.5</v>
      </c>
      <c r="L19" s="87">
        <v>279</v>
      </c>
      <c r="M19" s="87">
        <v>240.5</v>
      </c>
      <c r="N19" s="87">
        <v>233.5</v>
      </c>
      <c r="O19" s="87">
        <v>291</v>
      </c>
      <c r="P19" s="88">
        <v>270.5</v>
      </c>
    </row>
    <row r="20" spans="3:16" x14ac:dyDescent="0.3">
      <c r="C20" s="191"/>
      <c r="D20" s="14">
        <v>12</v>
      </c>
      <c r="E20" s="138">
        <v>279</v>
      </c>
      <c r="F20" s="87">
        <v>288</v>
      </c>
      <c r="G20" s="87">
        <v>316</v>
      </c>
      <c r="H20" s="87">
        <v>346.5</v>
      </c>
      <c r="I20" s="87">
        <v>330.5</v>
      </c>
      <c r="J20" s="87">
        <v>351</v>
      </c>
      <c r="K20" s="87">
        <v>385</v>
      </c>
      <c r="L20" s="87">
        <v>367</v>
      </c>
      <c r="M20" s="87">
        <v>342</v>
      </c>
      <c r="N20" s="87">
        <v>307.5</v>
      </c>
      <c r="O20" s="87">
        <v>329.5</v>
      </c>
      <c r="P20" s="88">
        <v>299</v>
      </c>
    </row>
    <row r="21" spans="3:16" x14ac:dyDescent="0.3">
      <c r="C21" s="191"/>
      <c r="D21" s="14">
        <v>13</v>
      </c>
      <c r="E21" s="138">
        <v>275.5</v>
      </c>
      <c r="F21" s="87">
        <v>315.5</v>
      </c>
      <c r="G21" s="87">
        <v>360.5</v>
      </c>
      <c r="H21" s="87">
        <v>401.5</v>
      </c>
      <c r="I21" s="87">
        <v>378</v>
      </c>
      <c r="J21" s="87">
        <v>396.5</v>
      </c>
      <c r="K21" s="87">
        <v>437</v>
      </c>
      <c r="L21" s="87">
        <v>413</v>
      </c>
      <c r="M21" s="87">
        <v>380</v>
      </c>
      <c r="N21" s="87">
        <v>363.5</v>
      </c>
      <c r="O21" s="87">
        <v>332</v>
      </c>
      <c r="P21" s="88">
        <v>311</v>
      </c>
    </row>
    <row r="22" spans="3:16" x14ac:dyDescent="0.3">
      <c r="C22" s="191"/>
      <c r="D22" s="14">
        <v>14</v>
      </c>
      <c r="E22" s="86">
        <v>267.5</v>
      </c>
      <c r="F22" s="87">
        <v>296.5</v>
      </c>
      <c r="G22" s="87">
        <v>387.5</v>
      </c>
      <c r="H22" s="87">
        <v>428.5</v>
      </c>
      <c r="I22" s="87">
        <v>380.5</v>
      </c>
      <c r="J22" s="87">
        <v>428.5</v>
      </c>
      <c r="K22" s="87">
        <v>445.5</v>
      </c>
      <c r="L22" s="87">
        <v>431</v>
      </c>
      <c r="M22" s="87">
        <v>426</v>
      </c>
      <c r="N22" s="87">
        <v>377</v>
      </c>
      <c r="O22" s="87">
        <v>311.5</v>
      </c>
      <c r="P22" s="88">
        <v>283.5</v>
      </c>
    </row>
    <row r="23" spans="3:16" x14ac:dyDescent="0.3">
      <c r="C23" s="191"/>
      <c r="D23" s="14">
        <v>15</v>
      </c>
      <c r="E23" s="86">
        <v>222.5</v>
      </c>
      <c r="F23" s="87">
        <v>241</v>
      </c>
      <c r="G23" s="87">
        <v>355</v>
      </c>
      <c r="H23" s="87">
        <v>412</v>
      </c>
      <c r="I23" s="87">
        <v>379</v>
      </c>
      <c r="J23" s="87">
        <v>428.5</v>
      </c>
      <c r="K23" s="87">
        <v>430</v>
      </c>
      <c r="L23" s="87">
        <v>428.5</v>
      </c>
      <c r="M23" s="87">
        <v>407</v>
      </c>
      <c r="N23" s="87">
        <v>362</v>
      </c>
      <c r="O23" s="87">
        <v>254</v>
      </c>
      <c r="P23" s="88">
        <v>226.5</v>
      </c>
    </row>
    <row r="24" spans="3:16" x14ac:dyDescent="0.3">
      <c r="C24" s="191"/>
      <c r="D24" s="14">
        <v>16</v>
      </c>
      <c r="E24" s="86">
        <v>66.5</v>
      </c>
      <c r="F24" s="87">
        <v>161</v>
      </c>
      <c r="G24" s="87">
        <v>296</v>
      </c>
      <c r="H24" s="87">
        <v>361</v>
      </c>
      <c r="I24" s="87">
        <v>342.5</v>
      </c>
      <c r="J24" s="87">
        <v>393.5</v>
      </c>
      <c r="K24" s="87">
        <v>383</v>
      </c>
      <c r="L24" s="87">
        <v>387</v>
      </c>
      <c r="M24" s="87">
        <v>363</v>
      </c>
      <c r="N24" s="87">
        <v>291</v>
      </c>
      <c r="O24" s="87">
        <v>70.5</v>
      </c>
      <c r="P24" s="88">
        <v>44.5</v>
      </c>
    </row>
    <row r="25" spans="3:16" x14ac:dyDescent="0.3">
      <c r="C25" s="191"/>
      <c r="D25" s="14">
        <v>17</v>
      </c>
      <c r="E25" s="86">
        <v>21</v>
      </c>
      <c r="F25" s="87">
        <v>33</v>
      </c>
      <c r="G25" s="87">
        <v>199.5</v>
      </c>
      <c r="H25" s="87">
        <v>277.5</v>
      </c>
      <c r="I25" s="87">
        <v>283.5</v>
      </c>
      <c r="J25" s="87">
        <v>322.5</v>
      </c>
      <c r="K25" s="87">
        <v>318.5</v>
      </c>
      <c r="L25" s="87">
        <v>307</v>
      </c>
      <c r="M25" s="87">
        <v>269.5</v>
      </c>
      <c r="N25" s="87">
        <v>168.5</v>
      </c>
      <c r="O25" s="87">
        <v>19</v>
      </c>
      <c r="P25" s="88">
        <v>13.5</v>
      </c>
    </row>
    <row r="26" spans="3:16" x14ac:dyDescent="0.3">
      <c r="C26" s="191"/>
      <c r="D26" s="14">
        <v>18</v>
      </c>
      <c r="E26" s="138">
        <v>0</v>
      </c>
      <c r="F26" s="87">
        <v>5.5</v>
      </c>
      <c r="G26" s="87">
        <v>105.5</v>
      </c>
      <c r="H26" s="87">
        <v>166</v>
      </c>
      <c r="I26" s="87">
        <v>186.5</v>
      </c>
      <c r="J26" s="87">
        <v>221</v>
      </c>
      <c r="K26" s="87">
        <v>218.5</v>
      </c>
      <c r="L26" s="87">
        <v>208.5</v>
      </c>
      <c r="M26" s="87">
        <v>145.5</v>
      </c>
      <c r="N26" s="87">
        <v>29</v>
      </c>
      <c r="O26" s="87">
        <v>2</v>
      </c>
      <c r="P26" s="88">
        <v>0</v>
      </c>
    </row>
    <row r="27" spans="3:16" x14ac:dyDescent="0.3">
      <c r="C27" s="191"/>
      <c r="D27" s="14">
        <v>19</v>
      </c>
      <c r="E27" s="138">
        <v>0</v>
      </c>
      <c r="F27" s="87">
        <v>0</v>
      </c>
      <c r="G27" s="87">
        <v>13</v>
      </c>
      <c r="H27" s="87">
        <v>46.5</v>
      </c>
      <c r="I27" s="87">
        <v>90.5</v>
      </c>
      <c r="J27" s="87">
        <v>113</v>
      </c>
      <c r="K27" s="87">
        <v>104.5</v>
      </c>
      <c r="L27" s="87">
        <v>95</v>
      </c>
      <c r="M27" s="87">
        <v>19</v>
      </c>
      <c r="N27" s="87">
        <v>1.5</v>
      </c>
      <c r="O27" s="87">
        <v>0</v>
      </c>
      <c r="P27" s="88">
        <v>0</v>
      </c>
    </row>
    <row r="28" spans="3:16" x14ac:dyDescent="0.3">
      <c r="C28" s="191"/>
      <c r="D28" s="14">
        <v>20</v>
      </c>
      <c r="E28" s="138">
        <v>0</v>
      </c>
      <c r="F28" s="87">
        <v>0</v>
      </c>
      <c r="G28" s="87">
        <v>0</v>
      </c>
      <c r="H28" s="87">
        <v>0</v>
      </c>
      <c r="I28" s="87">
        <v>2.5</v>
      </c>
      <c r="J28" s="87">
        <v>20</v>
      </c>
      <c r="K28" s="87">
        <v>3</v>
      </c>
      <c r="L28" s="87">
        <v>1.5</v>
      </c>
      <c r="M28" s="87">
        <v>0</v>
      </c>
      <c r="N28" s="87">
        <v>0</v>
      </c>
      <c r="O28" s="87">
        <v>0</v>
      </c>
      <c r="P28" s="88">
        <v>0</v>
      </c>
    </row>
    <row r="29" spans="3:16" x14ac:dyDescent="0.3">
      <c r="C29" s="191"/>
      <c r="D29" s="14">
        <v>21</v>
      </c>
      <c r="E29" s="86">
        <v>0</v>
      </c>
      <c r="F29" s="87">
        <v>0</v>
      </c>
      <c r="G29" s="87">
        <v>0</v>
      </c>
      <c r="H29" s="87">
        <v>0</v>
      </c>
      <c r="I29" s="87">
        <v>0</v>
      </c>
      <c r="J29" s="87">
        <v>0</v>
      </c>
      <c r="K29" s="87">
        <v>0</v>
      </c>
      <c r="L29" s="87">
        <v>0</v>
      </c>
      <c r="M29" s="87">
        <v>0</v>
      </c>
      <c r="N29" s="87">
        <v>0</v>
      </c>
      <c r="O29" s="87">
        <v>0</v>
      </c>
      <c r="P29" s="88">
        <v>0</v>
      </c>
    </row>
    <row r="30" spans="3:16" x14ac:dyDescent="0.3">
      <c r="C30" s="191"/>
      <c r="D30" s="14">
        <v>22</v>
      </c>
      <c r="E30" s="86">
        <v>0</v>
      </c>
      <c r="F30" s="87">
        <v>0</v>
      </c>
      <c r="G30" s="87">
        <v>0</v>
      </c>
      <c r="H30" s="87">
        <v>0</v>
      </c>
      <c r="I30" s="87">
        <v>0</v>
      </c>
      <c r="J30" s="87">
        <v>0</v>
      </c>
      <c r="K30" s="87">
        <v>0</v>
      </c>
      <c r="L30" s="87">
        <v>0</v>
      </c>
      <c r="M30" s="87">
        <v>0</v>
      </c>
      <c r="N30" s="87">
        <v>0</v>
      </c>
      <c r="O30" s="87">
        <v>0</v>
      </c>
      <c r="P30" s="88">
        <v>0</v>
      </c>
    </row>
    <row r="31" spans="3:16" x14ac:dyDescent="0.3">
      <c r="C31" s="191"/>
      <c r="D31" s="14">
        <v>23</v>
      </c>
      <c r="E31" s="86">
        <v>0</v>
      </c>
      <c r="F31" s="87">
        <v>0</v>
      </c>
      <c r="G31" s="87">
        <v>0</v>
      </c>
      <c r="H31" s="87">
        <v>0</v>
      </c>
      <c r="I31" s="87">
        <v>0</v>
      </c>
      <c r="J31" s="87">
        <v>0</v>
      </c>
      <c r="K31" s="87">
        <v>0</v>
      </c>
      <c r="L31" s="87">
        <v>0</v>
      </c>
      <c r="M31" s="87">
        <v>0</v>
      </c>
      <c r="N31" s="87">
        <v>0</v>
      </c>
      <c r="O31" s="87">
        <v>0</v>
      </c>
      <c r="P31" s="88">
        <v>0</v>
      </c>
    </row>
    <row r="32" spans="3:16" ht="13.5" thickBot="1" x14ac:dyDescent="0.35">
      <c r="C32" s="191"/>
      <c r="D32" s="14">
        <v>24</v>
      </c>
      <c r="E32" s="89">
        <v>0</v>
      </c>
      <c r="F32" s="90">
        <v>0</v>
      </c>
      <c r="G32" s="90">
        <v>0</v>
      </c>
      <c r="H32" s="90">
        <v>0</v>
      </c>
      <c r="I32" s="90">
        <v>0</v>
      </c>
      <c r="J32" s="90">
        <v>0</v>
      </c>
      <c r="K32" s="90">
        <v>0</v>
      </c>
      <c r="L32" s="90">
        <v>0</v>
      </c>
      <c r="M32" s="90">
        <v>0</v>
      </c>
      <c r="N32" s="90">
        <v>0</v>
      </c>
      <c r="O32" s="90">
        <v>0</v>
      </c>
      <c r="P32" s="91">
        <v>0</v>
      </c>
    </row>
    <row r="33" spans="1:19" x14ac:dyDescent="0.3">
      <c r="C33" s="139"/>
      <c r="D33" s="13"/>
      <c r="E33" s="15"/>
      <c r="F33" s="15"/>
      <c r="G33" s="15"/>
      <c r="H33" s="15"/>
      <c r="I33" s="15"/>
      <c r="J33" s="15"/>
      <c r="K33" s="15"/>
      <c r="L33" s="15"/>
      <c r="M33" s="15"/>
      <c r="N33" s="15"/>
      <c r="O33" s="15"/>
      <c r="P33" s="15"/>
    </row>
    <row r="34" spans="1:19" x14ac:dyDescent="0.3">
      <c r="B34" s="16" t="s">
        <v>0</v>
      </c>
      <c r="C34" s="17"/>
      <c r="D34" s="17"/>
      <c r="E34" s="18">
        <v>40209</v>
      </c>
      <c r="F34" s="18">
        <v>40237</v>
      </c>
      <c r="G34" s="18">
        <v>40268</v>
      </c>
      <c r="H34" s="18">
        <v>40298</v>
      </c>
      <c r="I34" s="18">
        <v>40329</v>
      </c>
      <c r="J34" s="18">
        <v>40359</v>
      </c>
      <c r="K34" s="18">
        <v>40390</v>
      </c>
      <c r="L34" s="18">
        <v>40421</v>
      </c>
      <c r="M34" s="18">
        <v>40451</v>
      </c>
      <c r="N34" s="18">
        <v>40482</v>
      </c>
      <c r="O34" s="18">
        <v>40512</v>
      </c>
      <c r="P34" s="18">
        <v>40543</v>
      </c>
      <c r="Q34" s="19" t="s">
        <v>2</v>
      </c>
    </row>
    <row r="35" spans="1:19" x14ac:dyDescent="0.3">
      <c r="B35" s="20" t="s">
        <v>6</v>
      </c>
      <c r="C35" s="21"/>
      <c r="D35" s="21"/>
      <c r="E35" s="22">
        <f>+SUM(E9:E32)</f>
        <v>1622.5</v>
      </c>
      <c r="F35" s="22">
        <f t="shared" ref="F35:P35" si="0">+SUM(F9:F32)</f>
        <v>1904.5</v>
      </c>
      <c r="G35" s="22">
        <f t="shared" si="0"/>
        <v>2527</v>
      </c>
      <c r="H35" s="22">
        <f t="shared" si="0"/>
        <v>2947</v>
      </c>
      <c r="I35" s="22">
        <f t="shared" si="0"/>
        <v>2951.5</v>
      </c>
      <c r="J35" s="22">
        <f t="shared" si="0"/>
        <v>3263</v>
      </c>
      <c r="K35" s="22">
        <f t="shared" si="0"/>
        <v>3326.5</v>
      </c>
      <c r="L35" s="22">
        <f t="shared" si="0"/>
        <v>3215</v>
      </c>
      <c r="M35" s="22">
        <f t="shared" si="0"/>
        <v>2839</v>
      </c>
      <c r="N35" s="22">
        <f t="shared" si="0"/>
        <v>2355</v>
      </c>
      <c r="O35" s="22">
        <f t="shared" si="0"/>
        <v>1998.5</v>
      </c>
      <c r="P35" s="23">
        <f t="shared" si="0"/>
        <v>1756.5</v>
      </c>
      <c r="Q35" s="24">
        <f t="shared" ref="Q35:Q40" si="1">SUM(E35:P35)</f>
        <v>30706</v>
      </c>
    </row>
    <row r="36" spans="1:19" x14ac:dyDescent="0.3">
      <c r="B36" s="20" t="s">
        <v>37</v>
      </c>
      <c r="C36" s="21"/>
      <c r="D36" s="21"/>
      <c r="E36" s="22">
        <v>31</v>
      </c>
      <c r="F36" s="22">
        <v>28</v>
      </c>
      <c r="G36" s="22">
        <v>31</v>
      </c>
      <c r="H36" s="22">
        <v>30</v>
      </c>
      <c r="I36" s="22">
        <v>31</v>
      </c>
      <c r="J36" s="22">
        <v>30</v>
      </c>
      <c r="K36" s="22">
        <v>31</v>
      </c>
      <c r="L36" s="22">
        <v>31</v>
      </c>
      <c r="M36" s="22">
        <v>30</v>
      </c>
      <c r="N36" s="22">
        <v>31</v>
      </c>
      <c r="O36" s="22">
        <v>30</v>
      </c>
      <c r="P36" s="22">
        <v>31</v>
      </c>
      <c r="Q36" s="24">
        <f t="shared" si="1"/>
        <v>365</v>
      </c>
    </row>
    <row r="37" spans="1:19" x14ac:dyDescent="0.3">
      <c r="B37" s="20" t="s">
        <v>38</v>
      </c>
      <c r="C37" s="21"/>
      <c r="D37" s="21"/>
      <c r="E37" s="130">
        <f>(52*2)/12</f>
        <v>8.6666666666666661</v>
      </c>
      <c r="F37" s="130">
        <f t="shared" ref="F37:P37" si="2">(52*2)/12</f>
        <v>8.6666666666666661</v>
      </c>
      <c r="G37" s="130">
        <f t="shared" si="2"/>
        <v>8.6666666666666661</v>
      </c>
      <c r="H37" s="130">
        <f t="shared" si="2"/>
        <v>8.6666666666666661</v>
      </c>
      <c r="I37" s="130">
        <f t="shared" si="2"/>
        <v>8.6666666666666661</v>
      </c>
      <c r="J37" s="130">
        <f t="shared" si="2"/>
        <v>8.6666666666666661</v>
      </c>
      <c r="K37" s="130">
        <f t="shared" si="2"/>
        <v>8.6666666666666661</v>
      </c>
      <c r="L37" s="130">
        <f t="shared" si="2"/>
        <v>8.6666666666666661</v>
      </c>
      <c r="M37" s="130">
        <f t="shared" si="2"/>
        <v>8.6666666666666661</v>
      </c>
      <c r="N37" s="130">
        <f t="shared" si="2"/>
        <v>8.6666666666666661</v>
      </c>
      <c r="O37" s="130">
        <f t="shared" si="2"/>
        <v>8.6666666666666661</v>
      </c>
      <c r="P37" s="130">
        <f t="shared" si="2"/>
        <v>8.6666666666666661</v>
      </c>
      <c r="Q37" s="24">
        <f t="shared" si="1"/>
        <v>104.00000000000001</v>
      </c>
    </row>
    <row r="38" spans="1:19" x14ac:dyDescent="0.3">
      <c r="B38" s="20" t="s">
        <v>39</v>
      </c>
      <c r="C38" s="21"/>
      <c r="D38" s="21"/>
      <c r="E38" s="22">
        <f>E36-E37</f>
        <v>22.333333333333336</v>
      </c>
      <c r="F38" s="22">
        <f t="shared" ref="F38:P38" si="3">F36-F37</f>
        <v>19.333333333333336</v>
      </c>
      <c r="G38" s="22">
        <f t="shared" si="3"/>
        <v>22.333333333333336</v>
      </c>
      <c r="H38" s="22">
        <f t="shared" si="3"/>
        <v>21.333333333333336</v>
      </c>
      <c r="I38" s="22">
        <f t="shared" si="3"/>
        <v>22.333333333333336</v>
      </c>
      <c r="J38" s="22">
        <f t="shared" si="3"/>
        <v>21.333333333333336</v>
      </c>
      <c r="K38" s="22">
        <f t="shared" si="3"/>
        <v>22.333333333333336</v>
      </c>
      <c r="L38" s="22">
        <f t="shared" si="3"/>
        <v>22.333333333333336</v>
      </c>
      <c r="M38" s="22">
        <f t="shared" si="3"/>
        <v>21.333333333333336</v>
      </c>
      <c r="N38" s="22">
        <f t="shared" si="3"/>
        <v>22.333333333333336</v>
      </c>
      <c r="O38" s="22">
        <f t="shared" si="3"/>
        <v>21.333333333333336</v>
      </c>
      <c r="P38" s="22">
        <f t="shared" si="3"/>
        <v>22.333333333333336</v>
      </c>
      <c r="Q38" s="24">
        <f t="shared" si="1"/>
        <v>261.00000000000006</v>
      </c>
    </row>
    <row r="39" spans="1:19" x14ac:dyDescent="0.3">
      <c r="B39" s="25" t="s">
        <v>5</v>
      </c>
      <c r="C39" s="26"/>
      <c r="D39" s="26"/>
      <c r="E39" s="22">
        <f>+E35*E36</f>
        <v>50297.5</v>
      </c>
      <c r="F39" s="22">
        <f t="shared" ref="F39:P39" si="4">+F35*F36</f>
        <v>53326</v>
      </c>
      <c r="G39" s="22">
        <f t="shared" si="4"/>
        <v>78337</v>
      </c>
      <c r="H39" s="22">
        <f t="shared" si="4"/>
        <v>88410</v>
      </c>
      <c r="I39" s="22">
        <f t="shared" si="4"/>
        <v>91496.5</v>
      </c>
      <c r="J39" s="22">
        <f t="shared" si="4"/>
        <v>97890</v>
      </c>
      <c r="K39" s="22">
        <f t="shared" si="4"/>
        <v>103121.5</v>
      </c>
      <c r="L39" s="22">
        <f t="shared" si="4"/>
        <v>99665</v>
      </c>
      <c r="M39" s="22">
        <f t="shared" si="4"/>
        <v>85170</v>
      </c>
      <c r="N39" s="22">
        <f t="shared" si="4"/>
        <v>73005</v>
      </c>
      <c r="O39" s="22">
        <f t="shared" si="4"/>
        <v>59955</v>
      </c>
      <c r="P39" s="22">
        <f t="shared" si="4"/>
        <v>54451.5</v>
      </c>
      <c r="Q39" s="27">
        <f t="shared" si="1"/>
        <v>935125</v>
      </c>
    </row>
    <row r="40" spans="1:19" ht="13.5" thickBot="1" x14ac:dyDescent="0.35">
      <c r="B40" s="28" t="s">
        <v>3</v>
      </c>
      <c r="C40" s="28"/>
      <c r="D40" s="28"/>
      <c r="E40" s="22">
        <f>+E36*24</f>
        <v>744</v>
      </c>
      <c r="F40" s="22">
        <f t="shared" ref="F40:P40" si="5">+F36*24</f>
        <v>672</v>
      </c>
      <c r="G40" s="22">
        <f t="shared" si="5"/>
        <v>744</v>
      </c>
      <c r="H40" s="22">
        <f t="shared" si="5"/>
        <v>720</v>
      </c>
      <c r="I40" s="22">
        <f t="shared" si="5"/>
        <v>744</v>
      </c>
      <c r="J40" s="22">
        <f t="shared" si="5"/>
        <v>720</v>
      </c>
      <c r="K40" s="22">
        <f t="shared" si="5"/>
        <v>744</v>
      </c>
      <c r="L40" s="22">
        <f t="shared" si="5"/>
        <v>744</v>
      </c>
      <c r="M40" s="22">
        <f t="shared" si="5"/>
        <v>720</v>
      </c>
      <c r="N40" s="22">
        <f t="shared" si="5"/>
        <v>744</v>
      </c>
      <c r="O40" s="22">
        <f t="shared" si="5"/>
        <v>720</v>
      </c>
      <c r="P40" s="22">
        <f t="shared" si="5"/>
        <v>744</v>
      </c>
      <c r="Q40" s="29">
        <f t="shared" si="1"/>
        <v>8760</v>
      </c>
    </row>
    <row r="41" spans="1:19" ht="13.5" thickBot="1" x14ac:dyDescent="0.35">
      <c r="B41" s="30" t="s">
        <v>51</v>
      </c>
      <c r="C41" s="30"/>
      <c r="D41" s="30"/>
      <c r="E41" s="1">
        <v>500</v>
      </c>
      <c r="F41" s="31">
        <f t="shared" ref="F41:Q41" si="6">+E41</f>
        <v>500</v>
      </c>
      <c r="G41" s="31">
        <f t="shared" si="6"/>
        <v>500</v>
      </c>
      <c r="H41" s="31">
        <f t="shared" si="6"/>
        <v>500</v>
      </c>
      <c r="I41" s="31">
        <f t="shared" si="6"/>
        <v>500</v>
      </c>
      <c r="J41" s="31">
        <f t="shared" si="6"/>
        <v>500</v>
      </c>
      <c r="K41" s="31">
        <f t="shared" si="6"/>
        <v>500</v>
      </c>
      <c r="L41" s="31">
        <f t="shared" si="6"/>
        <v>500</v>
      </c>
      <c r="M41" s="31">
        <f t="shared" si="6"/>
        <v>500</v>
      </c>
      <c r="N41" s="31">
        <f t="shared" si="6"/>
        <v>500</v>
      </c>
      <c r="O41" s="31">
        <f t="shared" si="6"/>
        <v>500</v>
      </c>
      <c r="P41" s="31">
        <f t="shared" si="6"/>
        <v>500</v>
      </c>
      <c r="Q41" s="32">
        <f t="shared" si="6"/>
        <v>500</v>
      </c>
    </row>
    <row r="42" spans="1:19" x14ac:dyDescent="0.3">
      <c r="B42" s="28" t="s">
        <v>4</v>
      </c>
      <c r="C42" s="28"/>
      <c r="D42" s="28"/>
      <c r="E42" s="33">
        <f t="shared" ref="E42:P42" si="7">IF(ISERROR(E39/(E40*E$41)),0,E39/(E40*E$41))</f>
        <v>0.13520833333333335</v>
      </c>
      <c r="F42" s="33">
        <f t="shared" si="7"/>
        <v>0.15870833333333334</v>
      </c>
      <c r="G42" s="33">
        <f t="shared" si="7"/>
        <v>0.21058333333333334</v>
      </c>
      <c r="H42" s="33">
        <f t="shared" si="7"/>
        <v>0.24558333333333332</v>
      </c>
      <c r="I42" s="33">
        <f t="shared" si="7"/>
        <v>0.24595833333333333</v>
      </c>
      <c r="J42" s="33">
        <f t="shared" si="7"/>
        <v>0.27191666666666664</v>
      </c>
      <c r="K42" s="33">
        <f t="shared" si="7"/>
        <v>0.27720833333333333</v>
      </c>
      <c r="L42" s="33">
        <f t="shared" si="7"/>
        <v>0.26791666666666669</v>
      </c>
      <c r="M42" s="33">
        <f t="shared" si="7"/>
        <v>0.23658333333333334</v>
      </c>
      <c r="N42" s="33">
        <f t="shared" si="7"/>
        <v>0.19625000000000001</v>
      </c>
      <c r="O42" s="33">
        <f t="shared" si="7"/>
        <v>0.16654166666666667</v>
      </c>
      <c r="P42" s="33">
        <f t="shared" si="7"/>
        <v>0.14637500000000001</v>
      </c>
      <c r="Q42" s="34">
        <f>IF(ISERROR(Q39/(Q40*Q$41)),0,Q39/(Q40*Q$41))</f>
        <v>0.21349885844748859</v>
      </c>
    </row>
    <row r="43" spans="1:19" x14ac:dyDescent="0.3">
      <c r="B43" s="28" t="s">
        <v>24</v>
      </c>
      <c r="C43" s="28"/>
      <c r="D43" s="28"/>
      <c r="E43" s="35">
        <f>$B$10</f>
        <v>0.14499999999999999</v>
      </c>
      <c r="F43" s="35">
        <f t="shared" ref="F43:P43" si="8">$B$10</f>
        <v>0.14499999999999999</v>
      </c>
      <c r="G43" s="35">
        <f t="shared" si="8"/>
        <v>0.14499999999999999</v>
      </c>
      <c r="H43" s="35">
        <f t="shared" si="8"/>
        <v>0.14499999999999999</v>
      </c>
      <c r="I43" s="35">
        <f t="shared" si="8"/>
        <v>0.14499999999999999</v>
      </c>
      <c r="J43" s="35">
        <f t="shared" si="8"/>
        <v>0.14499999999999999</v>
      </c>
      <c r="K43" s="35">
        <f t="shared" si="8"/>
        <v>0.14499999999999999</v>
      </c>
      <c r="L43" s="35">
        <f t="shared" si="8"/>
        <v>0.14499999999999999</v>
      </c>
      <c r="M43" s="35">
        <f t="shared" si="8"/>
        <v>0.14499999999999999</v>
      </c>
      <c r="N43" s="35">
        <f t="shared" si="8"/>
        <v>0.14499999999999999</v>
      </c>
      <c r="O43" s="35">
        <f t="shared" si="8"/>
        <v>0.14499999999999999</v>
      </c>
      <c r="P43" s="35">
        <f t="shared" si="8"/>
        <v>0.14499999999999999</v>
      </c>
      <c r="Q43" s="36"/>
    </row>
    <row r="44" spans="1:19" ht="13.5" thickBot="1" x14ac:dyDescent="0.35">
      <c r="B44" s="37" t="s">
        <v>33</v>
      </c>
      <c r="C44" s="38"/>
      <c r="D44" s="38"/>
      <c r="E44" s="39">
        <f>SUM(E60,E81)</f>
        <v>6159.5154166666662</v>
      </c>
      <c r="F44" s="39">
        <f t="shared" ref="F44:P44" si="9">SUM(F60,F81)</f>
        <v>6550.2082499999997</v>
      </c>
      <c r="G44" s="39">
        <f t="shared" si="9"/>
        <v>10393.1505</v>
      </c>
      <c r="H44" s="39">
        <f t="shared" si="9"/>
        <v>11858.46975</v>
      </c>
      <c r="I44" s="39">
        <f t="shared" si="9"/>
        <v>12210.553916666668</v>
      </c>
      <c r="J44" s="39">
        <f t="shared" si="9"/>
        <v>19458.816333333332</v>
      </c>
      <c r="K44" s="39">
        <f t="shared" si="9"/>
        <v>20437.899833333333</v>
      </c>
      <c r="L44" s="39">
        <f t="shared" si="9"/>
        <v>19815.623875000005</v>
      </c>
      <c r="M44" s="39">
        <f t="shared" si="9"/>
        <v>16802.829583333332</v>
      </c>
      <c r="N44" s="39">
        <f t="shared" si="9"/>
        <v>9648.4208333333354</v>
      </c>
      <c r="O44" s="39">
        <f t="shared" si="9"/>
        <v>7179.3559999999998</v>
      </c>
      <c r="P44" s="39">
        <f t="shared" si="9"/>
        <v>6559.7734166666669</v>
      </c>
      <c r="Q44" s="39">
        <f>SUM(E44:P44)</f>
        <v>147074.61770833333</v>
      </c>
    </row>
    <row r="45" spans="1:19" ht="9" customHeight="1" thickTop="1" thickBot="1" x14ac:dyDescent="0.35">
      <c r="B45" s="40"/>
      <c r="C45" s="40"/>
      <c r="D45" s="40"/>
      <c r="E45" s="41"/>
      <c r="F45" s="41"/>
      <c r="G45" s="41"/>
      <c r="H45" s="41"/>
      <c r="I45" s="41"/>
      <c r="J45" s="41"/>
      <c r="K45" s="41"/>
      <c r="L45" s="41"/>
      <c r="M45" s="41"/>
      <c r="N45" s="41"/>
      <c r="O45" s="41"/>
      <c r="P45" s="41"/>
      <c r="Q45" s="42"/>
      <c r="S45" s="43"/>
    </row>
    <row r="46" spans="1:19" ht="18.899999999999999" customHeight="1" thickTop="1" thickBot="1" x14ac:dyDescent="0.35">
      <c r="B46" s="122" t="s">
        <v>48</v>
      </c>
      <c r="C46" s="125"/>
      <c r="D46" s="125"/>
      <c r="E46" s="126">
        <f>E89</f>
        <v>7083.4427291666652</v>
      </c>
      <c r="F46" s="126">
        <f t="shared" ref="F46:P46" si="10">F89</f>
        <v>7532.7394874999991</v>
      </c>
      <c r="G46" s="126">
        <f t="shared" si="10"/>
        <v>11952.123075</v>
      </c>
      <c r="H46" s="126">
        <f t="shared" si="10"/>
        <v>13637.240212499999</v>
      </c>
      <c r="I46" s="126">
        <f t="shared" si="10"/>
        <v>14042.137004166667</v>
      </c>
      <c r="J46" s="126">
        <f t="shared" si="10"/>
        <v>22377.638783333332</v>
      </c>
      <c r="K46" s="126">
        <f t="shared" si="10"/>
        <v>23503.584808333329</v>
      </c>
      <c r="L46" s="126">
        <f t="shared" si="10"/>
        <v>22787.967456250004</v>
      </c>
      <c r="M46" s="126">
        <f t="shared" si="10"/>
        <v>19323.25402083333</v>
      </c>
      <c r="N46" s="126">
        <f t="shared" si="10"/>
        <v>11095.683958333335</v>
      </c>
      <c r="O46" s="126">
        <f t="shared" si="10"/>
        <v>8256.259399999999</v>
      </c>
      <c r="P46" s="126">
        <f t="shared" si="10"/>
        <v>7543.739429166666</v>
      </c>
      <c r="Q46" s="127">
        <f>SUM(E46:P46)</f>
        <v>169135.81036458333</v>
      </c>
    </row>
    <row r="47" spans="1:19" ht="18" customHeight="1" thickTop="1" x14ac:dyDescent="0.3">
      <c r="B47" s="40"/>
      <c r="C47" s="40"/>
      <c r="D47" s="40"/>
      <c r="E47" s="44"/>
      <c r="F47" s="44"/>
      <c r="G47" s="44"/>
      <c r="H47" s="44"/>
      <c r="I47" s="44"/>
      <c r="J47" s="44"/>
      <c r="K47" s="44"/>
      <c r="L47" s="44"/>
      <c r="M47" s="44"/>
      <c r="N47" s="44"/>
      <c r="O47" s="44"/>
      <c r="P47" s="44"/>
      <c r="Q47" s="36"/>
    </row>
    <row r="48" spans="1:19" ht="21.75" customHeight="1" x14ac:dyDescent="0.3">
      <c r="A48" s="193" t="s">
        <v>43</v>
      </c>
      <c r="B48" s="193"/>
      <c r="C48" s="193"/>
      <c r="D48" s="193"/>
      <c r="E48" s="193"/>
      <c r="F48" s="193"/>
      <c r="G48" s="193"/>
      <c r="H48" s="193"/>
      <c r="I48" s="193"/>
      <c r="J48" s="193"/>
      <c r="K48" s="193"/>
      <c r="L48" s="193"/>
      <c r="M48" s="193"/>
      <c r="N48" s="193"/>
      <c r="O48" s="193"/>
      <c r="P48" s="193"/>
      <c r="Q48" s="193"/>
    </row>
    <row r="49" spans="1:17" ht="25.5" customHeight="1" x14ac:dyDescent="0.3">
      <c r="A49" s="183" t="s">
        <v>44</v>
      </c>
      <c r="B49" s="183"/>
      <c r="C49" s="183"/>
      <c r="D49" s="183"/>
      <c r="E49" s="183"/>
      <c r="F49" s="183"/>
      <c r="G49" s="183"/>
      <c r="H49" s="183"/>
      <c r="I49" s="183"/>
      <c r="J49" s="183"/>
      <c r="K49" s="183"/>
      <c r="L49" s="183"/>
      <c r="M49" s="183"/>
      <c r="N49" s="183"/>
      <c r="O49" s="183"/>
      <c r="P49" s="183"/>
      <c r="Q49" s="183"/>
    </row>
    <row r="50" spans="1:17" x14ac:dyDescent="0.3">
      <c r="A50" s="45"/>
      <c r="B50" s="46"/>
      <c r="C50" s="46"/>
      <c r="D50" s="45"/>
      <c r="E50" s="45"/>
      <c r="F50" s="45"/>
      <c r="G50" s="45"/>
      <c r="H50" s="45"/>
      <c r="I50" s="45"/>
      <c r="J50" s="45"/>
      <c r="K50" s="45"/>
      <c r="L50" s="45"/>
      <c r="M50" s="45"/>
      <c r="N50" s="45"/>
      <c r="O50" s="45"/>
      <c r="P50" s="45"/>
      <c r="Q50" s="45"/>
    </row>
    <row r="51" spans="1:17" ht="33.75" customHeight="1" x14ac:dyDescent="0.45">
      <c r="A51" s="45"/>
      <c r="B51" s="45"/>
      <c r="C51" s="45"/>
      <c r="D51" s="45"/>
      <c r="E51" s="184" t="s">
        <v>25</v>
      </c>
      <c r="F51" s="184"/>
      <c r="G51" s="184"/>
      <c r="H51" s="184"/>
      <c r="I51" s="184"/>
      <c r="J51" s="184"/>
      <c r="K51" s="184"/>
      <c r="L51" s="184"/>
      <c r="M51" s="184"/>
      <c r="N51" s="184"/>
      <c r="O51" s="184"/>
      <c r="P51" s="184"/>
      <c r="Q51" s="45"/>
    </row>
    <row r="52" spans="1:17" ht="27.75" customHeight="1" thickBot="1" x14ac:dyDescent="0.35">
      <c r="A52" s="47"/>
      <c r="B52" s="47"/>
      <c r="C52" s="47"/>
      <c r="D52" s="47"/>
      <c r="E52" s="48" t="s">
        <v>7</v>
      </c>
      <c r="F52" s="48" t="s">
        <v>8</v>
      </c>
      <c r="G52" s="48" t="s">
        <v>9</v>
      </c>
      <c r="H52" s="48" t="s">
        <v>10</v>
      </c>
      <c r="I52" s="48" t="s">
        <v>11</v>
      </c>
      <c r="J52" s="48" t="s">
        <v>12</v>
      </c>
      <c r="K52" s="48" t="s">
        <v>13</v>
      </c>
      <c r="L52" s="48" t="s">
        <v>14</v>
      </c>
      <c r="M52" s="48" t="s">
        <v>15</v>
      </c>
      <c r="N52" s="48" t="s">
        <v>16</v>
      </c>
      <c r="O52" s="48" t="s">
        <v>17</v>
      </c>
      <c r="P52" s="48" t="s">
        <v>18</v>
      </c>
      <c r="Q52" s="47"/>
    </row>
    <row r="53" spans="1:17" ht="11.25" customHeight="1" x14ac:dyDescent="0.3">
      <c r="A53" s="47"/>
      <c r="C53" s="49" t="s">
        <v>23</v>
      </c>
      <c r="E53" s="47"/>
      <c r="F53" s="47"/>
      <c r="G53" s="47"/>
      <c r="H53" s="47"/>
      <c r="I53" s="47"/>
      <c r="J53" s="47"/>
      <c r="K53" s="47"/>
      <c r="L53" s="47"/>
      <c r="M53" s="47"/>
      <c r="N53" s="47"/>
      <c r="O53" s="47"/>
      <c r="P53" s="47"/>
      <c r="Q53" s="47"/>
    </row>
    <row r="54" spans="1:17" ht="22.5" customHeight="1" x14ac:dyDescent="0.3">
      <c r="C54" s="82"/>
      <c r="D54" s="75" t="s">
        <v>21</v>
      </c>
      <c r="E54" s="131">
        <f t="shared" ref="E54:P54" si="11">(SUM(E9:E18)+SUM(E29:E32))*$E$38+(SUM(E9:E32)*E37)</f>
        <v>19868.333333333332</v>
      </c>
      <c r="F54" s="131">
        <f t="shared" si="11"/>
        <v>23373.166666666664</v>
      </c>
      <c r="G54" s="131">
        <f t="shared" si="11"/>
        <v>27361.166666666664</v>
      </c>
      <c r="H54" s="131">
        <f t="shared" si="11"/>
        <v>31112.833333333332</v>
      </c>
      <c r="I54" s="131">
        <f t="shared" si="11"/>
        <v>32525.333333333332</v>
      </c>
      <c r="J54" s="131">
        <f t="shared" si="11"/>
        <v>35158</v>
      </c>
      <c r="K54" s="131">
        <f t="shared" si="11"/>
        <v>35596.666666666664</v>
      </c>
      <c r="L54" s="131">
        <f t="shared" si="11"/>
        <v>34507.5</v>
      </c>
      <c r="M54" s="131">
        <f t="shared" si="11"/>
        <v>30109.833333333332</v>
      </c>
      <c r="N54" s="131">
        <f t="shared" si="11"/>
        <v>25356.833333333336</v>
      </c>
      <c r="O54" s="131">
        <f t="shared" si="11"/>
        <v>26008</v>
      </c>
      <c r="P54" s="131">
        <f t="shared" si="11"/>
        <v>22101.666666666664</v>
      </c>
    </row>
    <row r="55" spans="1:17" ht="12" customHeight="1" x14ac:dyDescent="0.3">
      <c r="A55" s="47"/>
      <c r="C55" s="76"/>
      <c r="D55" s="77" t="s">
        <v>20</v>
      </c>
      <c r="E55" s="132">
        <f>(SUM(E19:E21))*E38</f>
        <v>17531.666666666668</v>
      </c>
      <c r="F55" s="132">
        <f t="shared" ref="F55:P55" si="12">(SUM(F19:F21))*F38</f>
        <v>16626.666666666668</v>
      </c>
      <c r="G55" s="132">
        <f t="shared" si="12"/>
        <v>20680.666666666668</v>
      </c>
      <c r="H55" s="132">
        <f t="shared" si="12"/>
        <v>21461.333333333336</v>
      </c>
      <c r="I55" s="132">
        <f t="shared" si="12"/>
        <v>21786.166666666668</v>
      </c>
      <c r="J55" s="132">
        <f t="shared" si="12"/>
        <v>21930.666666666668</v>
      </c>
      <c r="K55" s="132">
        <f t="shared" si="12"/>
        <v>25024.500000000004</v>
      </c>
      <c r="L55" s="132">
        <f t="shared" si="12"/>
        <v>23651.000000000004</v>
      </c>
      <c r="M55" s="132">
        <f t="shared" si="12"/>
        <v>20533.333333333336</v>
      </c>
      <c r="N55" s="132">
        <f t="shared" si="12"/>
        <v>20200.500000000004</v>
      </c>
      <c r="O55" s="132">
        <f t="shared" si="12"/>
        <v>20320.000000000004</v>
      </c>
      <c r="P55" s="132">
        <f t="shared" si="12"/>
        <v>19664.500000000004</v>
      </c>
      <c r="Q55" s="47"/>
    </row>
    <row r="56" spans="1:17" ht="12" customHeight="1" x14ac:dyDescent="0.3">
      <c r="A56" s="47"/>
      <c r="C56" s="92"/>
      <c r="D56" s="78" t="s">
        <v>19</v>
      </c>
      <c r="E56" s="133">
        <f>SUM(E22:E28)*E38</f>
        <v>12897.500000000002</v>
      </c>
      <c r="F56" s="133">
        <f>SUM(F22:F28)*F38</f>
        <v>14248.666666666668</v>
      </c>
      <c r="G56" s="133">
        <f>SUM(G22:G28)*G38</f>
        <v>30295.166666666672</v>
      </c>
      <c r="H56" s="133">
        <f>SUM(H22:H28)*H38</f>
        <v>36085.333333333336</v>
      </c>
      <c r="I56" s="133">
        <f t="shared" ref="I56:O56" si="13">SUM(I22:I28)*I38</f>
        <v>37185.000000000007</v>
      </c>
      <c r="J56" s="133">
        <f t="shared" si="13"/>
        <v>41109.333333333336</v>
      </c>
      <c r="K56" s="133">
        <f t="shared" si="13"/>
        <v>42500.333333333336</v>
      </c>
      <c r="L56" s="133">
        <f t="shared" si="13"/>
        <v>41506.500000000007</v>
      </c>
      <c r="M56" s="133">
        <f t="shared" si="13"/>
        <v>34773.333333333336</v>
      </c>
      <c r="N56" s="133">
        <f t="shared" si="13"/>
        <v>27447.666666666668</v>
      </c>
      <c r="O56" s="133">
        <f t="shared" si="13"/>
        <v>14016.000000000002</v>
      </c>
      <c r="P56" s="133">
        <f>SUM(P22:P25)*P38</f>
        <v>12685.333333333334</v>
      </c>
      <c r="Q56" s="129"/>
    </row>
    <row r="57" spans="1:17" x14ac:dyDescent="0.3">
      <c r="A57" s="47"/>
      <c r="C57" s="50"/>
      <c r="E57" s="51"/>
      <c r="F57" s="51"/>
      <c r="G57" s="51"/>
      <c r="H57" s="51"/>
      <c r="I57" s="51"/>
      <c r="J57" s="51"/>
      <c r="K57" s="51"/>
      <c r="L57" s="51"/>
      <c r="M57" s="51"/>
      <c r="N57" s="51"/>
      <c r="O57" s="51"/>
      <c r="P57" s="51"/>
      <c r="Q57" s="47"/>
    </row>
    <row r="58" spans="1:17" ht="13.5" customHeight="1" x14ac:dyDescent="0.3">
      <c r="A58" s="47"/>
      <c r="C58" s="96" t="s">
        <v>27</v>
      </c>
      <c r="D58" s="75"/>
      <c r="E58" s="134">
        <f t="shared" ref="E58:P58" si="14">(E37/E36)*E39</f>
        <v>14061.666666666666</v>
      </c>
      <c r="F58" s="134">
        <f t="shared" si="14"/>
        <v>16505.666666666664</v>
      </c>
      <c r="G58" s="134">
        <f t="shared" si="14"/>
        <v>21900.666666666664</v>
      </c>
      <c r="H58" s="134">
        <f t="shared" si="14"/>
        <v>25540.666666666664</v>
      </c>
      <c r="I58" s="134">
        <f t="shared" si="14"/>
        <v>25579.666666666664</v>
      </c>
      <c r="J58" s="134">
        <f t="shared" si="14"/>
        <v>28279.333333333332</v>
      </c>
      <c r="K58" s="134">
        <f t="shared" si="14"/>
        <v>28829.666666666664</v>
      </c>
      <c r="L58" s="134">
        <f t="shared" si="14"/>
        <v>27863.333333333332</v>
      </c>
      <c r="M58" s="134">
        <f t="shared" si="14"/>
        <v>24604.666666666664</v>
      </c>
      <c r="N58" s="134">
        <f t="shared" si="14"/>
        <v>20409.999999999996</v>
      </c>
      <c r="O58" s="134">
        <f t="shared" si="14"/>
        <v>17320.333333333332</v>
      </c>
      <c r="P58" s="134">
        <f t="shared" si="14"/>
        <v>15222.999999999998</v>
      </c>
      <c r="Q58" s="47"/>
    </row>
    <row r="59" spans="1:17" ht="13.5" customHeight="1" x14ac:dyDescent="0.3">
      <c r="A59" s="47"/>
      <c r="C59" s="97" t="s">
        <v>28</v>
      </c>
      <c r="D59" s="77"/>
      <c r="E59" s="98">
        <v>0.5</v>
      </c>
      <c r="F59" s="98">
        <v>0.5</v>
      </c>
      <c r="G59" s="98">
        <v>0.5</v>
      </c>
      <c r="H59" s="98">
        <v>0.5</v>
      </c>
      <c r="I59" s="98">
        <v>0.5</v>
      </c>
      <c r="J59" s="98">
        <v>0.5</v>
      </c>
      <c r="K59" s="98">
        <v>0.5</v>
      </c>
      <c r="L59" s="98">
        <v>0.5</v>
      </c>
      <c r="M59" s="98">
        <v>0.5</v>
      </c>
      <c r="N59" s="98">
        <v>0.5</v>
      </c>
      <c r="O59" s="98">
        <v>0.5</v>
      </c>
      <c r="P59" s="98">
        <v>0.5</v>
      </c>
      <c r="Q59" s="47"/>
    </row>
    <row r="60" spans="1:17" ht="13.5" customHeight="1" x14ac:dyDescent="0.3">
      <c r="A60" s="47"/>
      <c r="C60" s="99" t="s">
        <v>29</v>
      </c>
      <c r="D60" s="78"/>
      <c r="E60" s="100">
        <f t="shared" ref="E60:P60" si="15">E43*E58*E59</f>
        <v>1019.4708333333332</v>
      </c>
      <c r="F60" s="100">
        <f t="shared" si="15"/>
        <v>1196.6608333333331</v>
      </c>
      <c r="G60" s="100">
        <f t="shared" si="15"/>
        <v>1587.7983333333329</v>
      </c>
      <c r="H60" s="100">
        <f t="shared" si="15"/>
        <v>1851.698333333333</v>
      </c>
      <c r="I60" s="100">
        <f t="shared" si="15"/>
        <v>1854.5258333333331</v>
      </c>
      <c r="J60" s="100">
        <f t="shared" si="15"/>
        <v>2050.2516666666666</v>
      </c>
      <c r="K60" s="100">
        <f t="shared" si="15"/>
        <v>2090.1508333333331</v>
      </c>
      <c r="L60" s="100">
        <f t="shared" si="15"/>
        <v>2020.0916666666665</v>
      </c>
      <c r="M60" s="100">
        <f t="shared" si="15"/>
        <v>1783.8383333333331</v>
      </c>
      <c r="N60" s="100">
        <f t="shared" si="15"/>
        <v>1479.7249999999997</v>
      </c>
      <c r="O60" s="100">
        <f t="shared" si="15"/>
        <v>1255.7241666666664</v>
      </c>
      <c r="P60" s="100">
        <f t="shared" si="15"/>
        <v>1103.6674999999998</v>
      </c>
      <c r="Q60" s="47"/>
    </row>
    <row r="61" spans="1:17" ht="13.5" customHeight="1" x14ac:dyDescent="0.3">
      <c r="A61" s="47"/>
      <c r="C61" s="53"/>
      <c r="E61" s="54"/>
      <c r="F61" s="54"/>
      <c r="G61" s="54"/>
      <c r="H61" s="54"/>
      <c r="I61" s="54"/>
      <c r="J61" s="54"/>
      <c r="K61" s="54"/>
      <c r="L61" s="54"/>
      <c r="M61" s="54"/>
      <c r="N61" s="54"/>
      <c r="O61" s="54"/>
      <c r="P61" s="54"/>
      <c r="Q61" s="47"/>
    </row>
    <row r="62" spans="1:17" ht="13.5" customHeight="1" x14ac:dyDescent="0.3">
      <c r="A62" s="47"/>
      <c r="C62" s="49" t="s">
        <v>36</v>
      </c>
      <c r="E62" s="54"/>
      <c r="F62" s="54"/>
      <c r="G62" s="54"/>
      <c r="H62" s="54"/>
      <c r="I62" s="54"/>
      <c r="J62" s="54"/>
      <c r="K62" s="54"/>
      <c r="L62" s="54"/>
      <c r="M62" s="54"/>
      <c r="N62" s="54"/>
      <c r="O62" s="54"/>
      <c r="P62" s="54"/>
      <c r="Q62" s="47"/>
    </row>
    <row r="63" spans="1:17" ht="13.5" customHeight="1" x14ac:dyDescent="0.3">
      <c r="A63" s="47"/>
      <c r="C63" s="82"/>
      <c r="D63" s="75" t="s">
        <v>21</v>
      </c>
      <c r="E63" s="135">
        <f>E54-E58</f>
        <v>5806.6666666666661</v>
      </c>
      <c r="F63" s="135">
        <f t="shared" ref="F63:P63" si="16">F54-F58</f>
        <v>6867.5</v>
      </c>
      <c r="G63" s="135">
        <f t="shared" si="16"/>
        <v>5460.5</v>
      </c>
      <c r="H63" s="135">
        <f t="shared" si="16"/>
        <v>5572.1666666666679</v>
      </c>
      <c r="I63" s="135">
        <f t="shared" si="16"/>
        <v>6945.6666666666679</v>
      </c>
      <c r="J63" s="135">
        <f t="shared" si="16"/>
        <v>6878.6666666666679</v>
      </c>
      <c r="K63" s="135">
        <f t="shared" si="16"/>
        <v>6767</v>
      </c>
      <c r="L63" s="135">
        <f t="shared" si="16"/>
        <v>6644.1666666666679</v>
      </c>
      <c r="M63" s="135">
        <f t="shared" si="16"/>
        <v>5505.1666666666679</v>
      </c>
      <c r="N63" s="135">
        <f t="shared" si="16"/>
        <v>4946.8333333333394</v>
      </c>
      <c r="O63" s="135">
        <f t="shared" si="16"/>
        <v>8687.6666666666679</v>
      </c>
      <c r="P63" s="135">
        <f t="shared" si="16"/>
        <v>6878.6666666666661</v>
      </c>
      <c r="Q63" s="47"/>
    </row>
    <row r="64" spans="1:17" ht="13.5" customHeight="1" x14ac:dyDescent="0.3">
      <c r="A64" s="47"/>
      <c r="C64" s="76"/>
      <c r="D64" s="77" t="s">
        <v>20</v>
      </c>
      <c r="E64" s="136">
        <f>E55</f>
        <v>17531.666666666668</v>
      </c>
      <c r="F64" s="136">
        <f t="shared" ref="F64:P65" si="17">F55</f>
        <v>16626.666666666668</v>
      </c>
      <c r="G64" s="136">
        <f t="shared" si="17"/>
        <v>20680.666666666668</v>
      </c>
      <c r="H64" s="136">
        <f t="shared" si="17"/>
        <v>21461.333333333336</v>
      </c>
      <c r="I64" s="136">
        <f t="shared" si="17"/>
        <v>21786.166666666668</v>
      </c>
      <c r="J64" s="136">
        <f t="shared" si="17"/>
        <v>21930.666666666668</v>
      </c>
      <c r="K64" s="136">
        <f t="shared" si="17"/>
        <v>25024.500000000004</v>
      </c>
      <c r="L64" s="136">
        <f t="shared" si="17"/>
        <v>23651.000000000004</v>
      </c>
      <c r="M64" s="136">
        <f t="shared" si="17"/>
        <v>20533.333333333336</v>
      </c>
      <c r="N64" s="136">
        <f t="shared" si="17"/>
        <v>20200.500000000004</v>
      </c>
      <c r="O64" s="136">
        <f t="shared" si="17"/>
        <v>20320.000000000004</v>
      </c>
      <c r="P64" s="136">
        <f t="shared" si="17"/>
        <v>19664.500000000004</v>
      </c>
      <c r="Q64" s="47"/>
    </row>
    <row r="65" spans="1:17" ht="13.5" customHeight="1" x14ac:dyDescent="0.3">
      <c r="A65" s="47"/>
      <c r="C65" s="92"/>
      <c r="D65" s="78" t="s">
        <v>19</v>
      </c>
      <c r="E65" s="137">
        <f>E56</f>
        <v>12897.500000000002</v>
      </c>
      <c r="F65" s="137">
        <f t="shared" si="17"/>
        <v>14248.666666666668</v>
      </c>
      <c r="G65" s="137">
        <f t="shared" si="17"/>
        <v>30295.166666666672</v>
      </c>
      <c r="H65" s="137">
        <f t="shared" si="17"/>
        <v>36085.333333333336</v>
      </c>
      <c r="I65" s="137">
        <f t="shared" si="17"/>
        <v>37185.000000000007</v>
      </c>
      <c r="J65" s="137">
        <f t="shared" si="17"/>
        <v>41109.333333333336</v>
      </c>
      <c r="K65" s="137">
        <f t="shared" si="17"/>
        <v>42500.333333333336</v>
      </c>
      <c r="L65" s="137">
        <f t="shared" si="17"/>
        <v>41506.500000000007</v>
      </c>
      <c r="M65" s="137">
        <f t="shared" si="17"/>
        <v>34773.333333333336</v>
      </c>
      <c r="N65" s="137">
        <f t="shared" si="17"/>
        <v>27447.666666666668</v>
      </c>
      <c r="O65" s="137">
        <f t="shared" si="17"/>
        <v>14016.000000000002</v>
      </c>
      <c r="P65" s="137">
        <f t="shared" si="17"/>
        <v>12685.333333333334</v>
      </c>
      <c r="Q65" s="47"/>
    </row>
    <row r="66" spans="1:17" ht="13.5" customHeight="1" x14ac:dyDescent="0.3">
      <c r="A66" s="47"/>
      <c r="C66" s="50"/>
      <c r="E66" s="51"/>
      <c r="F66" s="51"/>
      <c r="G66" s="51"/>
      <c r="H66" s="51"/>
      <c r="I66" s="51"/>
      <c r="J66" s="51"/>
      <c r="K66" s="51"/>
      <c r="L66" s="51"/>
      <c r="M66" s="51"/>
      <c r="N66" s="51"/>
      <c r="O66" s="51"/>
      <c r="P66" s="51"/>
      <c r="Q66" s="47"/>
    </row>
    <row r="67" spans="1:17" ht="13.5" customHeight="1" x14ac:dyDescent="0.3">
      <c r="A67" s="47"/>
      <c r="C67" s="52" t="s">
        <v>30</v>
      </c>
      <c r="E67" s="128"/>
      <c r="F67" s="128"/>
      <c r="G67" s="51"/>
      <c r="H67" s="51"/>
      <c r="I67" s="51"/>
      <c r="J67" s="51"/>
      <c r="K67" s="51"/>
      <c r="L67" s="51"/>
      <c r="M67" s="51"/>
      <c r="N67" s="51"/>
      <c r="O67" s="51"/>
      <c r="P67" s="51"/>
      <c r="Q67" s="47"/>
    </row>
    <row r="68" spans="1:17" s="56" customFormat="1" ht="13.5" customHeight="1" x14ac:dyDescent="0.3">
      <c r="A68" s="55"/>
      <c r="C68" s="101"/>
      <c r="D68" s="102" t="s">
        <v>21</v>
      </c>
      <c r="E68" s="103">
        <f>0.5</f>
        <v>0.5</v>
      </c>
      <c r="F68" s="103">
        <f t="shared" ref="F68:P68" si="18">0.5</f>
        <v>0.5</v>
      </c>
      <c r="G68" s="103">
        <f t="shared" si="18"/>
        <v>0.5</v>
      </c>
      <c r="H68" s="103">
        <f t="shared" si="18"/>
        <v>0.5</v>
      </c>
      <c r="I68" s="103">
        <f t="shared" si="18"/>
        <v>0.5</v>
      </c>
      <c r="J68" s="103">
        <f t="shared" si="18"/>
        <v>0.5</v>
      </c>
      <c r="K68" s="103">
        <f t="shared" si="18"/>
        <v>0.5</v>
      </c>
      <c r="L68" s="103">
        <f t="shared" si="18"/>
        <v>0.5</v>
      </c>
      <c r="M68" s="103">
        <f t="shared" si="18"/>
        <v>0.5</v>
      </c>
      <c r="N68" s="103">
        <f t="shared" si="18"/>
        <v>0.5</v>
      </c>
      <c r="O68" s="103">
        <f t="shared" si="18"/>
        <v>0.5</v>
      </c>
      <c r="P68" s="103">
        <f t="shared" si="18"/>
        <v>0.5</v>
      </c>
      <c r="Q68" s="55"/>
    </row>
    <row r="69" spans="1:17" s="56" customFormat="1" ht="13.5" customHeight="1" x14ac:dyDescent="0.3">
      <c r="A69" s="55"/>
      <c r="C69" s="104"/>
      <c r="D69" s="105" t="s">
        <v>20</v>
      </c>
      <c r="E69" s="106">
        <v>0.9</v>
      </c>
      <c r="F69" s="106">
        <v>0.9</v>
      </c>
      <c r="G69" s="106">
        <v>0.9</v>
      </c>
      <c r="H69" s="106">
        <v>0.9</v>
      </c>
      <c r="I69" s="106">
        <v>0.9</v>
      </c>
      <c r="J69" s="106">
        <v>1.1000000000000001</v>
      </c>
      <c r="K69" s="106">
        <v>1.1000000000000001</v>
      </c>
      <c r="L69" s="106">
        <v>1.1000000000000001</v>
      </c>
      <c r="M69" s="106">
        <v>1.1000000000000001</v>
      </c>
      <c r="N69" s="106">
        <v>0.9</v>
      </c>
      <c r="O69" s="106">
        <v>0.9</v>
      </c>
      <c r="P69" s="106">
        <v>0.9</v>
      </c>
      <c r="Q69" s="55"/>
    </row>
    <row r="70" spans="1:17" s="56" customFormat="1" ht="13.5" customHeight="1" x14ac:dyDescent="0.3">
      <c r="A70" s="55"/>
      <c r="C70" s="107"/>
      <c r="D70" s="108" t="s">
        <v>19</v>
      </c>
      <c r="E70" s="109">
        <v>1.3</v>
      </c>
      <c r="F70" s="109">
        <v>1.3</v>
      </c>
      <c r="G70" s="109">
        <v>1.3</v>
      </c>
      <c r="H70" s="109">
        <v>1.3</v>
      </c>
      <c r="I70" s="109">
        <v>1.3</v>
      </c>
      <c r="J70" s="109">
        <v>2.25</v>
      </c>
      <c r="K70" s="109">
        <v>2.25</v>
      </c>
      <c r="L70" s="109">
        <v>2.25</v>
      </c>
      <c r="M70" s="109">
        <v>2.25</v>
      </c>
      <c r="N70" s="109">
        <v>1.3</v>
      </c>
      <c r="O70" s="109">
        <v>1.3</v>
      </c>
      <c r="P70" s="109">
        <v>1.3</v>
      </c>
      <c r="Q70" s="55"/>
    </row>
    <row r="71" spans="1:17" s="58" customFormat="1" ht="13.5" customHeight="1" x14ac:dyDescent="0.3">
      <c r="A71" s="57"/>
      <c r="C71" s="59" t="s">
        <v>45</v>
      </c>
      <c r="E71" s="60"/>
      <c r="F71" s="60"/>
      <c r="G71" s="60"/>
      <c r="H71" s="60"/>
      <c r="I71" s="60"/>
      <c r="J71" s="60"/>
      <c r="K71" s="60"/>
      <c r="L71" s="60"/>
      <c r="M71" s="60"/>
      <c r="N71" s="60"/>
      <c r="O71" s="60"/>
      <c r="P71" s="60"/>
      <c r="Q71" s="57"/>
    </row>
    <row r="72" spans="1:17" s="62" customFormat="1" ht="13.5" customHeight="1" x14ac:dyDescent="0.3">
      <c r="A72" s="61"/>
      <c r="C72" s="110"/>
      <c r="D72" s="111" t="s">
        <v>21</v>
      </c>
      <c r="E72" s="112">
        <f>$E$43*E68</f>
        <v>7.2499999999999995E-2</v>
      </c>
      <c r="F72" s="112">
        <f t="shared" ref="F72:P72" si="19">$E$43*F68</f>
        <v>7.2499999999999995E-2</v>
      </c>
      <c r="G72" s="112">
        <f t="shared" si="19"/>
        <v>7.2499999999999995E-2</v>
      </c>
      <c r="H72" s="112">
        <f t="shared" si="19"/>
        <v>7.2499999999999995E-2</v>
      </c>
      <c r="I72" s="112">
        <f t="shared" si="19"/>
        <v>7.2499999999999995E-2</v>
      </c>
      <c r="J72" s="112">
        <f t="shared" si="19"/>
        <v>7.2499999999999995E-2</v>
      </c>
      <c r="K72" s="112">
        <f t="shared" si="19"/>
        <v>7.2499999999999995E-2</v>
      </c>
      <c r="L72" s="112">
        <f t="shared" si="19"/>
        <v>7.2499999999999995E-2</v>
      </c>
      <c r="M72" s="112">
        <f t="shared" si="19"/>
        <v>7.2499999999999995E-2</v>
      </c>
      <c r="N72" s="112">
        <f t="shared" si="19"/>
        <v>7.2499999999999995E-2</v>
      </c>
      <c r="O72" s="112">
        <f t="shared" si="19"/>
        <v>7.2499999999999995E-2</v>
      </c>
      <c r="P72" s="112">
        <f t="shared" si="19"/>
        <v>7.2499999999999995E-2</v>
      </c>
      <c r="Q72" s="61"/>
    </row>
    <row r="73" spans="1:17" s="62" customFormat="1" ht="13.5" customHeight="1" x14ac:dyDescent="0.3">
      <c r="A73" s="61"/>
      <c r="C73" s="113"/>
      <c r="D73" s="114" t="s">
        <v>20</v>
      </c>
      <c r="E73" s="115">
        <f t="shared" ref="E73:P74" si="20">$E$43*E69</f>
        <v>0.1305</v>
      </c>
      <c r="F73" s="115">
        <f t="shared" si="20"/>
        <v>0.1305</v>
      </c>
      <c r="G73" s="115">
        <f t="shared" si="20"/>
        <v>0.1305</v>
      </c>
      <c r="H73" s="115">
        <f t="shared" si="20"/>
        <v>0.1305</v>
      </c>
      <c r="I73" s="115">
        <f t="shared" si="20"/>
        <v>0.1305</v>
      </c>
      <c r="J73" s="115">
        <f t="shared" si="20"/>
        <v>0.1595</v>
      </c>
      <c r="K73" s="115">
        <f t="shared" si="20"/>
        <v>0.1595</v>
      </c>
      <c r="L73" s="115">
        <f t="shared" si="20"/>
        <v>0.1595</v>
      </c>
      <c r="M73" s="115">
        <f t="shared" si="20"/>
        <v>0.1595</v>
      </c>
      <c r="N73" s="115">
        <f t="shared" si="20"/>
        <v>0.1305</v>
      </c>
      <c r="O73" s="115">
        <f t="shared" si="20"/>
        <v>0.1305</v>
      </c>
      <c r="P73" s="115">
        <f t="shared" si="20"/>
        <v>0.1305</v>
      </c>
      <c r="Q73" s="61"/>
    </row>
    <row r="74" spans="1:17" s="62" customFormat="1" ht="13.5" customHeight="1" x14ac:dyDescent="0.3">
      <c r="A74" s="61"/>
      <c r="C74" s="116"/>
      <c r="D74" s="117" t="s">
        <v>19</v>
      </c>
      <c r="E74" s="118">
        <f t="shared" si="20"/>
        <v>0.1885</v>
      </c>
      <c r="F74" s="118">
        <f t="shared" si="20"/>
        <v>0.1885</v>
      </c>
      <c r="G74" s="118">
        <f t="shared" si="20"/>
        <v>0.1885</v>
      </c>
      <c r="H74" s="118">
        <f t="shared" si="20"/>
        <v>0.1885</v>
      </c>
      <c r="I74" s="118">
        <f t="shared" si="20"/>
        <v>0.1885</v>
      </c>
      <c r="J74" s="118">
        <f t="shared" si="20"/>
        <v>0.32624999999999998</v>
      </c>
      <c r="K74" s="118">
        <f t="shared" si="20"/>
        <v>0.32624999999999998</v>
      </c>
      <c r="L74" s="118">
        <f t="shared" si="20"/>
        <v>0.32624999999999998</v>
      </c>
      <c r="M74" s="118">
        <f t="shared" si="20"/>
        <v>0.32624999999999998</v>
      </c>
      <c r="N74" s="118">
        <f t="shared" si="20"/>
        <v>0.1885</v>
      </c>
      <c r="O74" s="118">
        <f t="shared" si="20"/>
        <v>0.1885</v>
      </c>
      <c r="P74" s="118">
        <f t="shared" si="20"/>
        <v>0.1885</v>
      </c>
      <c r="Q74" s="61"/>
    </row>
    <row r="75" spans="1:17" s="66" customFormat="1" x14ac:dyDescent="0.3">
      <c r="A75" s="65"/>
      <c r="C75" s="67" t="s">
        <v>46</v>
      </c>
      <c r="E75" s="68"/>
      <c r="F75" s="68"/>
      <c r="G75" s="68"/>
      <c r="H75" s="68"/>
      <c r="I75" s="68"/>
      <c r="J75" s="68"/>
      <c r="K75" s="68"/>
      <c r="L75" s="68"/>
      <c r="M75" s="68"/>
      <c r="N75" s="68"/>
      <c r="O75" s="68"/>
      <c r="P75" s="68"/>
      <c r="Q75" s="65"/>
    </row>
    <row r="76" spans="1:17" s="62" customFormat="1" x14ac:dyDescent="0.3">
      <c r="A76" s="61"/>
      <c r="C76" s="63"/>
      <c r="D76" s="62" t="s">
        <v>50</v>
      </c>
      <c r="E76" s="64">
        <f>$E$43*E59</f>
        <v>7.2499999999999995E-2</v>
      </c>
      <c r="F76" s="64">
        <f t="shared" ref="F76:P76" si="21">$E$43*F59</f>
        <v>7.2499999999999995E-2</v>
      </c>
      <c r="G76" s="64">
        <f t="shared" si="21"/>
        <v>7.2499999999999995E-2</v>
      </c>
      <c r="H76" s="64">
        <f t="shared" si="21"/>
        <v>7.2499999999999995E-2</v>
      </c>
      <c r="I76" s="64">
        <f t="shared" si="21"/>
        <v>7.2499999999999995E-2</v>
      </c>
      <c r="J76" s="64">
        <f t="shared" si="21"/>
        <v>7.2499999999999995E-2</v>
      </c>
      <c r="K76" s="64">
        <f t="shared" si="21"/>
        <v>7.2499999999999995E-2</v>
      </c>
      <c r="L76" s="64">
        <f t="shared" si="21"/>
        <v>7.2499999999999995E-2</v>
      </c>
      <c r="M76" s="64">
        <f t="shared" si="21"/>
        <v>7.2499999999999995E-2</v>
      </c>
      <c r="N76" s="64">
        <f t="shared" si="21"/>
        <v>7.2499999999999995E-2</v>
      </c>
      <c r="O76" s="64">
        <f t="shared" si="21"/>
        <v>7.2499999999999995E-2</v>
      </c>
      <c r="P76" s="64">
        <f t="shared" si="21"/>
        <v>7.2499999999999995E-2</v>
      </c>
      <c r="Q76" s="61"/>
    </row>
    <row r="77" spans="1:17" x14ac:dyDescent="0.3">
      <c r="A77" s="47"/>
      <c r="C77" s="52" t="s">
        <v>31</v>
      </c>
      <c r="E77" s="51"/>
      <c r="F77" s="51"/>
      <c r="G77" s="51"/>
      <c r="H77" s="51"/>
      <c r="I77" s="51"/>
      <c r="J77" s="51"/>
      <c r="K77" s="51"/>
      <c r="L77" s="51"/>
      <c r="M77" s="51"/>
      <c r="N77" s="51"/>
      <c r="O77" s="51"/>
      <c r="P77" s="51"/>
      <c r="Q77" s="47"/>
    </row>
    <row r="78" spans="1:17" ht="16.5" customHeight="1" x14ac:dyDescent="0.3">
      <c r="C78" s="75"/>
      <c r="D78" s="75" t="s">
        <v>21</v>
      </c>
      <c r="E78" s="119">
        <f t="shared" ref="E78:P79" si="22">E63*E68*$E$43</f>
        <v>420.98333333333323</v>
      </c>
      <c r="F78" s="119">
        <f t="shared" si="22"/>
        <v>497.89374999999995</v>
      </c>
      <c r="G78" s="119">
        <f t="shared" si="22"/>
        <v>395.88624999999996</v>
      </c>
      <c r="H78" s="119">
        <f t="shared" si="22"/>
        <v>403.98208333333338</v>
      </c>
      <c r="I78" s="119">
        <f t="shared" si="22"/>
        <v>503.56083333333339</v>
      </c>
      <c r="J78" s="119">
        <f t="shared" si="22"/>
        <v>498.70333333333338</v>
      </c>
      <c r="K78" s="119">
        <f t="shared" si="22"/>
        <v>490.60749999999996</v>
      </c>
      <c r="L78" s="119">
        <f t="shared" si="22"/>
        <v>481.70208333333341</v>
      </c>
      <c r="M78" s="119">
        <f t="shared" si="22"/>
        <v>399.12458333333342</v>
      </c>
      <c r="N78" s="119">
        <f t="shared" si="22"/>
        <v>358.64541666666707</v>
      </c>
      <c r="O78" s="119">
        <f t="shared" si="22"/>
        <v>629.85583333333341</v>
      </c>
      <c r="P78" s="119">
        <f t="shared" si="22"/>
        <v>498.70333333333326</v>
      </c>
    </row>
    <row r="79" spans="1:17" x14ac:dyDescent="0.3">
      <c r="C79" s="77"/>
      <c r="D79" s="77" t="s">
        <v>20</v>
      </c>
      <c r="E79" s="120">
        <f t="shared" si="22"/>
        <v>2287.8825000000002</v>
      </c>
      <c r="F79" s="120">
        <f t="shared" si="22"/>
        <v>2169.7800000000002</v>
      </c>
      <c r="G79" s="120">
        <f t="shared" si="22"/>
        <v>2698.8270000000002</v>
      </c>
      <c r="H79" s="120">
        <f t="shared" si="22"/>
        <v>2800.7040000000006</v>
      </c>
      <c r="I79" s="120">
        <f t="shared" si="22"/>
        <v>2843.0947500000002</v>
      </c>
      <c r="J79" s="120">
        <f t="shared" si="22"/>
        <v>3497.9413333333337</v>
      </c>
      <c r="K79" s="120">
        <f t="shared" si="22"/>
        <v>3991.4077500000008</v>
      </c>
      <c r="L79" s="120">
        <f t="shared" si="22"/>
        <v>3772.3345000000004</v>
      </c>
      <c r="M79" s="120">
        <f t="shared" si="22"/>
        <v>3275.0666666666671</v>
      </c>
      <c r="N79" s="120">
        <f t="shared" si="22"/>
        <v>2636.1652500000005</v>
      </c>
      <c r="O79" s="120">
        <f t="shared" si="22"/>
        <v>2651.76</v>
      </c>
      <c r="P79" s="120">
        <f t="shared" si="22"/>
        <v>2566.2172500000001</v>
      </c>
    </row>
    <row r="80" spans="1:17" x14ac:dyDescent="0.3">
      <c r="C80" s="77"/>
      <c r="D80" s="77" t="s">
        <v>19</v>
      </c>
      <c r="E80" s="120">
        <f t="shared" ref="E80:P80" si="23">E43*E65*E70</f>
        <v>2431.17875</v>
      </c>
      <c r="F80" s="120">
        <f t="shared" si="23"/>
        <v>2685.8736666666668</v>
      </c>
      <c r="G80" s="120">
        <f t="shared" si="23"/>
        <v>5710.6389166666668</v>
      </c>
      <c r="H80" s="120">
        <f t="shared" si="23"/>
        <v>6802.0853333333334</v>
      </c>
      <c r="I80" s="120">
        <f t="shared" si="23"/>
        <v>7009.3725000000013</v>
      </c>
      <c r="J80" s="120">
        <f t="shared" si="23"/>
        <v>13411.92</v>
      </c>
      <c r="K80" s="120">
        <f t="shared" si="23"/>
        <v>13865.733749999999</v>
      </c>
      <c r="L80" s="120">
        <f t="shared" si="23"/>
        <v>13541.495625000003</v>
      </c>
      <c r="M80" s="120">
        <f t="shared" si="23"/>
        <v>11344.8</v>
      </c>
      <c r="N80" s="120">
        <f t="shared" si="23"/>
        <v>5173.8851666666669</v>
      </c>
      <c r="O80" s="120">
        <f t="shared" si="23"/>
        <v>2642.0160000000001</v>
      </c>
      <c r="P80" s="120">
        <f t="shared" si="23"/>
        <v>2391.1853333333333</v>
      </c>
    </row>
    <row r="81" spans="3:16" s="58" customFormat="1" x14ac:dyDescent="0.3">
      <c r="C81" s="121" t="s">
        <v>32</v>
      </c>
      <c r="D81" s="123"/>
      <c r="E81" s="124">
        <f>SUM(E78:E80)</f>
        <v>5140.0445833333333</v>
      </c>
      <c r="F81" s="124">
        <f t="shared" ref="F81:P81" si="24">SUM(F78:F80)</f>
        <v>5353.5474166666663</v>
      </c>
      <c r="G81" s="124">
        <f t="shared" si="24"/>
        <v>8805.3521666666675</v>
      </c>
      <c r="H81" s="124">
        <f t="shared" si="24"/>
        <v>10006.771416666666</v>
      </c>
      <c r="I81" s="124">
        <f t="shared" si="24"/>
        <v>10356.028083333335</v>
      </c>
      <c r="J81" s="124">
        <f t="shared" si="24"/>
        <v>17408.564666666665</v>
      </c>
      <c r="K81" s="124">
        <f t="shared" si="24"/>
        <v>18347.749</v>
      </c>
      <c r="L81" s="124">
        <f t="shared" si="24"/>
        <v>17795.532208333338</v>
      </c>
      <c r="M81" s="124">
        <f t="shared" si="24"/>
        <v>15018.991249999999</v>
      </c>
      <c r="N81" s="124">
        <f t="shared" si="24"/>
        <v>8168.695833333335</v>
      </c>
      <c r="O81" s="124">
        <f t="shared" si="24"/>
        <v>5923.6318333333338</v>
      </c>
      <c r="P81" s="124">
        <f t="shared" si="24"/>
        <v>5456.1059166666673</v>
      </c>
    </row>
    <row r="84" spans="3:16" x14ac:dyDescent="0.3">
      <c r="C84" s="49" t="s">
        <v>40</v>
      </c>
      <c r="F84" s="142">
        <f>SUM(E44:P44)/Q39</f>
        <v>0.15727802989796372</v>
      </c>
      <c r="G84" s="69" t="s">
        <v>34</v>
      </c>
    </row>
    <row r="86" spans="3:16" s="58" customFormat="1" x14ac:dyDescent="0.3">
      <c r="C86" s="70" t="s">
        <v>49</v>
      </c>
    </row>
    <row r="87" spans="3:16" s="58" customFormat="1" x14ac:dyDescent="0.3">
      <c r="E87" s="71">
        <f>E81+E60</f>
        <v>6159.5154166666662</v>
      </c>
      <c r="F87" s="71">
        <f t="shared" ref="F87:P87" si="25">F81+F60</f>
        <v>6550.2082499999997</v>
      </c>
      <c r="G87" s="71">
        <f t="shared" si="25"/>
        <v>10393.1505</v>
      </c>
      <c r="H87" s="71">
        <f t="shared" si="25"/>
        <v>11858.46975</v>
      </c>
      <c r="I87" s="71">
        <f t="shared" si="25"/>
        <v>12210.553916666668</v>
      </c>
      <c r="J87" s="71">
        <f t="shared" si="25"/>
        <v>19458.816333333332</v>
      </c>
      <c r="K87" s="71">
        <f t="shared" si="25"/>
        <v>20437.899833333333</v>
      </c>
      <c r="L87" s="71">
        <f t="shared" si="25"/>
        <v>19815.623875000005</v>
      </c>
      <c r="M87" s="71">
        <f t="shared" si="25"/>
        <v>16802.829583333332</v>
      </c>
      <c r="N87" s="71">
        <f t="shared" si="25"/>
        <v>9648.4208333333354</v>
      </c>
      <c r="O87" s="71">
        <f t="shared" si="25"/>
        <v>7179.3559999999998</v>
      </c>
      <c r="P87" s="71">
        <f t="shared" si="25"/>
        <v>6559.7734166666669</v>
      </c>
    </row>
    <row r="88" spans="3:16" s="58" customFormat="1" x14ac:dyDescent="0.3"/>
    <row r="89" spans="3:16" s="72" customFormat="1" x14ac:dyDescent="0.3">
      <c r="C89" s="73" t="s">
        <v>47</v>
      </c>
      <c r="E89" s="74">
        <f>E87*1.15</f>
        <v>7083.4427291666652</v>
      </c>
      <c r="F89" s="74">
        <f t="shared" ref="F89:P89" si="26">F87*1.15</f>
        <v>7532.7394874999991</v>
      </c>
      <c r="G89" s="74">
        <f t="shared" si="26"/>
        <v>11952.123075</v>
      </c>
      <c r="H89" s="74">
        <f t="shared" si="26"/>
        <v>13637.240212499999</v>
      </c>
      <c r="I89" s="74">
        <f t="shared" si="26"/>
        <v>14042.137004166667</v>
      </c>
      <c r="J89" s="74">
        <f t="shared" si="26"/>
        <v>22377.638783333332</v>
      </c>
      <c r="K89" s="74">
        <f t="shared" si="26"/>
        <v>23503.584808333329</v>
      </c>
      <c r="L89" s="74">
        <f t="shared" si="26"/>
        <v>22787.967456250004</v>
      </c>
      <c r="M89" s="74">
        <f t="shared" si="26"/>
        <v>19323.25402083333</v>
      </c>
      <c r="N89" s="74">
        <f t="shared" si="26"/>
        <v>11095.683958333335</v>
      </c>
      <c r="O89" s="74">
        <f t="shared" si="26"/>
        <v>8256.259399999999</v>
      </c>
      <c r="P89" s="74">
        <f t="shared" si="26"/>
        <v>7543.739429166666</v>
      </c>
    </row>
    <row r="92" spans="3:16" x14ac:dyDescent="0.3">
      <c r="D92" s="2" t="s">
        <v>54</v>
      </c>
      <c r="E92" s="141">
        <f>Q39</f>
        <v>935125</v>
      </c>
    </row>
    <row r="93" spans="3:16" x14ac:dyDescent="0.3">
      <c r="D93" s="2" t="s">
        <v>52</v>
      </c>
      <c r="E93" s="140">
        <f>Q44</f>
        <v>147074.61770833333</v>
      </c>
    </row>
    <row r="94" spans="3:16" x14ac:dyDescent="0.3">
      <c r="D94" s="2" t="s">
        <v>53</v>
      </c>
      <c r="E94" s="140">
        <f>Q46</f>
        <v>169135.81036458333</v>
      </c>
    </row>
  </sheetData>
  <mergeCells count="4">
    <mergeCell ref="C9:C32"/>
    <mergeCell ref="A48:Q48"/>
    <mergeCell ref="A49:Q49"/>
    <mergeCell ref="E51:P51"/>
  </mergeCells>
  <pageMargins left="0.75" right="0.75" top="0.75" bottom="0.75" header="0.5" footer="0.5"/>
  <pageSetup scale="38" orientation="landscape"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4"/>
  <sheetViews>
    <sheetView showGridLines="0" zoomScaleSheetLayoutView="145" workbookViewId="0">
      <selection activeCell="B10" sqref="B10"/>
    </sheetView>
  </sheetViews>
  <sheetFormatPr defaultColWidth="8.90625" defaultRowHeight="13" x14ac:dyDescent="0.3"/>
  <cols>
    <col min="1" max="1" width="1.36328125" style="2" customWidth="1"/>
    <col min="2" max="2" width="13" style="2" customWidth="1"/>
    <col min="3" max="3" width="14.90625" style="2" customWidth="1"/>
    <col min="4" max="4" width="19" style="2" customWidth="1"/>
    <col min="5" max="17" width="14" style="2" customWidth="1"/>
    <col min="18" max="18" width="8.90625" style="2"/>
    <col min="19" max="19" width="12.6328125" style="2" bestFit="1" customWidth="1"/>
    <col min="20" max="16384" width="8.90625" style="2"/>
  </cols>
  <sheetData>
    <row r="1" spans="2:17" ht="19" thickBot="1" x14ac:dyDescent="0.5">
      <c r="B1" s="93" t="s">
        <v>22</v>
      </c>
      <c r="C1"/>
      <c r="D1"/>
      <c r="E1"/>
      <c r="F1"/>
      <c r="G1"/>
      <c r="H1"/>
      <c r="I1"/>
      <c r="J1"/>
      <c r="K1"/>
      <c r="L1"/>
      <c r="M1"/>
      <c r="N1"/>
      <c r="O1"/>
      <c r="P1"/>
      <c r="Q1"/>
    </row>
    <row r="2" spans="2:17" x14ac:dyDescent="0.3">
      <c r="B2" s="95" t="s">
        <v>26</v>
      </c>
      <c r="C2" s="94"/>
      <c r="D2" s="94"/>
      <c r="E2" s="94"/>
      <c r="F2" s="94"/>
      <c r="G2" s="94"/>
      <c r="H2" s="94"/>
      <c r="I2" s="94"/>
      <c r="J2" s="94"/>
      <c r="K2" s="94"/>
      <c r="L2" s="94"/>
      <c r="M2" s="94"/>
      <c r="N2" s="94"/>
      <c r="O2" s="94"/>
      <c r="P2" s="94"/>
      <c r="Q2" s="94"/>
    </row>
    <row r="3" spans="2:17" ht="3.75" customHeight="1" x14ac:dyDescent="0.3"/>
    <row r="4" spans="2:17" ht="12.75" customHeight="1" x14ac:dyDescent="0.3">
      <c r="B4" s="3" t="s">
        <v>35</v>
      </c>
      <c r="C4" s="4"/>
      <c r="D4" s="4"/>
      <c r="E4" s="4"/>
      <c r="F4" s="4"/>
      <c r="G4" s="4"/>
      <c r="H4" s="4"/>
      <c r="I4" s="4"/>
      <c r="J4" s="4"/>
      <c r="K4" s="4"/>
      <c r="L4" s="4"/>
      <c r="M4" s="4"/>
      <c r="N4" s="4"/>
      <c r="O4" s="4"/>
      <c r="P4" s="4"/>
      <c r="Q4" s="5"/>
    </row>
    <row r="6" spans="2:17" s="6" customFormat="1" ht="9" customHeight="1" x14ac:dyDescent="0.3">
      <c r="B6" s="7"/>
      <c r="C6" s="7"/>
      <c r="D6" s="7"/>
      <c r="E6" s="8" t="s">
        <v>0</v>
      </c>
      <c r="F6" s="9"/>
      <c r="G6" s="9"/>
      <c r="H6" s="9"/>
      <c r="I6" s="9"/>
      <c r="J6" s="9"/>
      <c r="K6" s="9"/>
      <c r="L6" s="9"/>
      <c r="M6" s="9"/>
      <c r="N6" s="9"/>
      <c r="O6" s="9"/>
      <c r="P6" s="9"/>
    </row>
    <row r="7" spans="2:17" ht="13.5" thickBot="1" x14ac:dyDescent="0.35">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0.5" customHeight="1" thickBot="1" x14ac:dyDescent="0.35">
      <c r="B8" s="79" t="s">
        <v>42</v>
      </c>
      <c r="C8" s="10"/>
      <c r="D8" s="7"/>
      <c r="E8" s="13">
        <v>1</v>
      </c>
      <c r="F8" s="13">
        <v>2</v>
      </c>
      <c r="G8" s="13">
        <v>3</v>
      </c>
      <c r="H8" s="13">
        <v>4</v>
      </c>
      <c r="I8" s="13">
        <v>5</v>
      </c>
      <c r="J8" s="13">
        <v>6</v>
      </c>
      <c r="K8" s="13">
        <v>7</v>
      </c>
      <c r="L8" s="13">
        <v>8</v>
      </c>
      <c r="M8" s="13">
        <v>9</v>
      </c>
      <c r="N8" s="13">
        <v>10</v>
      </c>
      <c r="O8" s="13">
        <v>11</v>
      </c>
      <c r="P8" s="13">
        <v>12</v>
      </c>
    </row>
    <row r="9" spans="2:17" x14ac:dyDescent="0.3">
      <c r="B9" s="80" t="s">
        <v>41</v>
      </c>
      <c r="C9" s="191" t="s">
        <v>1</v>
      </c>
      <c r="D9" s="14">
        <v>1</v>
      </c>
      <c r="E9" s="83">
        <v>0</v>
      </c>
      <c r="F9" s="84">
        <v>0</v>
      </c>
      <c r="G9" s="84">
        <v>0</v>
      </c>
      <c r="H9" s="84">
        <v>0</v>
      </c>
      <c r="I9" s="84">
        <v>0</v>
      </c>
      <c r="J9" s="84">
        <v>0</v>
      </c>
      <c r="K9" s="84">
        <v>0</v>
      </c>
      <c r="L9" s="84">
        <v>0</v>
      </c>
      <c r="M9" s="84">
        <v>0</v>
      </c>
      <c r="N9" s="84">
        <v>0</v>
      </c>
      <c r="O9" s="84">
        <v>0</v>
      </c>
      <c r="P9" s="85">
        <v>0</v>
      </c>
    </row>
    <row r="10" spans="2:17" ht="13.5" thickBot="1" x14ac:dyDescent="0.35">
      <c r="B10" s="81">
        <v>0.14499999999999999</v>
      </c>
      <c r="C10" s="191"/>
      <c r="D10" s="14">
        <v>2</v>
      </c>
      <c r="E10" s="86">
        <v>0</v>
      </c>
      <c r="F10" s="87">
        <v>0</v>
      </c>
      <c r="G10" s="87">
        <v>0</v>
      </c>
      <c r="H10" s="87">
        <v>0</v>
      </c>
      <c r="I10" s="87">
        <v>0</v>
      </c>
      <c r="J10" s="87">
        <v>0</v>
      </c>
      <c r="K10" s="87">
        <v>0</v>
      </c>
      <c r="L10" s="87">
        <v>0</v>
      </c>
      <c r="M10" s="87">
        <v>0</v>
      </c>
      <c r="N10" s="87">
        <v>0</v>
      </c>
      <c r="O10" s="87">
        <v>0</v>
      </c>
      <c r="P10" s="88">
        <v>0</v>
      </c>
    </row>
    <row r="11" spans="2:17" x14ac:dyDescent="0.3">
      <c r="C11" s="191"/>
      <c r="D11" s="14">
        <v>3</v>
      </c>
      <c r="E11" s="86">
        <v>0</v>
      </c>
      <c r="F11" s="87">
        <v>0</v>
      </c>
      <c r="G11" s="87">
        <v>0</v>
      </c>
      <c r="H11" s="87">
        <v>0</v>
      </c>
      <c r="I11" s="87">
        <v>0</v>
      </c>
      <c r="J11" s="87">
        <v>0</v>
      </c>
      <c r="K11" s="87">
        <v>0</v>
      </c>
      <c r="L11" s="87">
        <v>0</v>
      </c>
      <c r="M11" s="87">
        <v>0</v>
      </c>
      <c r="N11" s="87">
        <v>0</v>
      </c>
      <c r="O11" s="87">
        <v>0</v>
      </c>
      <c r="P11" s="88">
        <v>0</v>
      </c>
    </row>
    <row r="12" spans="2:17" ht="13.5" customHeight="1" x14ac:dyDescent="0.3">
      <c r="C12" s="191"/>
      <c r="D12" s="14">
        <v>4</v>
      </c>
      <c r="E12" s="86">
        <v>0</v>
      </c>
      <c r="F12" s="87">
        <v>0</v>
      </c>
      <c r="G12" s="87">
        <v>0</v>
      </c>
      <c r="H12" s="87">
        <v>0</v>
      </c>
      <c r="I12" s="87">
        <v>0</v>
      </c>
      <c r="J12" s="87">
        <v>0</v>
      </c>
      <c r="K12" s="87">
        <v>0</v>
      </c>
      <c r="L12" s="87">
        <v>0</v>
      </c>
      <c r="M12" s="87">
        <v>0</v>
      </c>
      <c r="N12" s="87">
        <v>0</v>
      </c>
      <c r="O12" s="87">
        <v>0</v>
      </c>
      <c r="P12" s="88">
        <v>0</v>
      </c>
    </row>
    <row r="13" spans="2:17" x14ac:dyDescent="0.3">
      <c r="C13" s="191"/>
      <c r="D13" s="14">
        <v>5</v>
      </c>
      <c r="E13" s="86">
        <v>0</v>
      </c>
      <c r="F13" s="87">
        <v>0</v>
      </c>
      <c r="G13" s="87">
        <v>0</v>
      </c>
      <c r="H13" s="87">
        <v>0</v>
      </c>
      <c r="I13" s="87">
        <v>0</v>
      </c>
      <c r="J13" s="87">
        <v>0</v>
      </c>
      <c r="K13" s="87">
        <v>0</v>
      </c>
      <c r="L13" s="87">
        <v>0</v>
      </c>
      <c r="M13" s="87">
        <v>0</v>
      </c>
      <c r="N13" s="87">
        <v>0</v>
      </c>
      <c r="O13" s="87">
        <v>0</v>
      </c>
      <c r="P13" s="88">
        <v>0</v>
      </c>
    </row>
    <row r="14" spans="2:17" x14ac:dyDescent="0.3">
      <c r="C14" s="191"/>
      <c r="D14" s="14">
        <v>6</v>
      </c>
      <c r="E14" s="86">
        <v>0</v>
      </c>
      <c r="F14" s="87">
        <v>0</v>
      </c>
      <c r="G14" s="87">
        <v>0</v>
      </c>
      <c r="H14" s="87">
        <v>0</v>
      </c>
      <c r="I14" s="87">
        <v>0</v>
      </c>
      <c r="J14" s="87">
        <v>0</v>
      </c>
      <c r="K14" s="87">
        <v>0</v>
      </c>
      <c r="L14" s="87">
        <v>0</v>
      </c>
      <c r="M14" s="87">
        <v>0</v>
      </c>
      <c r="N14" s="87">
        <v>0</v>
      </c>
      <c r="O14" s="87">
        <v>0</v>
      </c>
      <c r="P14" s="88">
        <v>0</v>
      </c>
    </row>
    <row r="15" spans="2:17" x14ac:dyDescent="0.3">
      <c r="C15" s="191"/>
      <c r="D15" s="14">
        <v>7</v>
      </c>
      <c r="E15" s="86">
        <v>0</v>
      </c>
      <c r="F15" s="87">
        <v>0</v>
      </c>
      <c r="G15" s="87">
        <v>0.5</v>
      </c>
      <c r="H15" s="87">
        <v>1</v>
      </c>
      <c r="I15" s="87">
        <v>4.5</v>
      </c>
      <c r="J15" s="87">
        <v>3.5</v>
      </c>
      <c r="K15" s="87">
        <v>3</v>
      </c>
      <c r="L15" s="87">
        <v>0</v>
      </c>
      <c r="M15" s="87">
        <v>0</v>
      </c>
      <c r="N15" s="87">
        <v>0</v>
      </c>
      <c r="O15" s="87">
        <v>0</v>
      </c>
      <c r="P15" s="88">
        <v>0</v>
      </c>
    </row>
    <row r="16" spans="2:17" x14ac:dyDescent="0.3">
      <c r="C16" s="191"/>
      <c r="D16" s="14">
        <v>8</v>
      </c>
      <c r="E16" s="86">
        <v>12.5</v>
      </c>
      <c r="F16" s="87">
        <v>21</v>
      </c>
      <c r="G16" s="87">
        <v>17</v>
      </c>
      <c r="H16" s="87">
        <v>22</v>
      </c>
      <c r="I16" s="87">
        <v>31</v>
      </c>
      <c r="J16" s="87">
        <v>31.5</v>
      </c>
      <c r="K16" s="87">
        <v>31</v>
      </c>
      <c r="L16" s="87">
        <v>27</v>
      </c>
      <c r="M16" s="87">
        <v>18.5</v>
      </c>
      <c r="N16" s="87">
        <v>7</v>
      </c>
      <c r="O16" s="87">
        <v>40</v>
      </c>
      <c r="P16" s="88">
        <v>20</v>
      </c>
    </row>
    <row r="17" spans="3:16" ht="12.75" customHeight="1" x14ac:dyDescent="0.3">
      <c r="C17" s="191"/>
      <c r="D17" s="14">
        <v>9</v>
      </c>
      <c r="E17" s="86">
        <v>82.5</v>
      </c>
      <c r="F17" s="87">
        <v>95</v>
      </c>
      <c r="G17" s="87">
        <v>69</v>
      </c>
      <c r="H17" s="87">
        <v>76</v>
      </c>
      <c r="I17" s="87">
        <v>98.5</v>
      </c>
      <c r="J17" s="87">
        <v>91</v>
      </c>
      <c r="K17" s="87">
        <v>87</v>
      </c>
      <c r="L17" s="87">
        <v>89.5</v>
      </c>
      <c r="M17" s="87">
        <v>75</v>
      </c>
      <c r="N17" s="87">
        <v>62.5</v>
      </c>
      <c r="O17" s="87">
        <v>129.5</v>
      </c>
      <c r="P17" s="88">
        <v>101</v>
      </c>
    </row>
    <row r="18" spans="3:16" x14ac:dyDescent="0.3">
      <c r="C18" s="191"/>
      <c r="D18" s="14">
        <v>10</v>
      </c>
      <c r="E18" s="86">
        <v>165</v>
      </c>
      <c r="F18" s="87">
        <v>191.5</v>
      </c>
      <c r="G18" s="87">
        <v>158</v>
      </c>
      <c r="H18" s="87">
        <v>150.5</v>
      </c>
      <c r="I18" s="87">
        <v>177</v>
      </c>
      <c r="J18" s="87">
        <v>182</v>
      </c>
      <c r="K18" s="87">
        <v>182</v>
      </c>
      <c r="L18" s="87">
        <v>181</v>
      </c>
      <c r="M18" s="87">
        <v>153</v>
      </c>
      <c r="N18" s="87">
        <v>152</v>
      </c>
      <c r="O18" s="87">
        <v>219.5</v>
      </c>
      <c r="P18" s="88">
        <v>187</v>
      </c>
    </row>
    <row r="19" spans="3:16" x14ac:dyDescent="0.3">
      <c r="C19" s="191"/>
      <c r="D19" s="14">
        <v>11</v>
      </c>
      <c r="E19" s="138">
        <v>230.5</v>
      </c>
      <c r="F19" s="87">
        <v>256.5</v>
      </c>
      <c r="G19" s="87">
        <v>249.5</v>
      </c>
      <c r="H19" s="87">
        <v>258</v>
      </c>
      <c r="I19" s="87">
        <v>267</v>
      </c>
      <c r="J19" s="87">
        <v>280.5</v>
      </c>
      <c r="K19" s="87">
        <v>298.5</v>
      </c>
      <c r="L19" s="87">
        <v>279</v>
      </c>
      <c r="M19" s="87">
        <v>240.5</v>
      </c>
      <c r="N19" s="87">
        <v>233.5</v>
      </c>
      <c r="O19" s="87">
        <v>291</v>
      </c>
      <c r="P19" s="88">
        <v>270.5</v>
      </c>
    </row>
    <row r="20" spans="3:16" x14ac:dyDescent="0.3">
      <c r="C20" s="191"/>
      <c r="D20" s="14">
        <v>12</v>
      </c>
      <c r="E20" s="138">
        <v>279</v>
      </c>
      <c r="F20" s="87">
        <v>288</v>
      </c>
      <c r="G20" s="87">
        <v>316</v>
      </c>
      <c r="H20" s="87">
        <v>346.5</v>
      </c>
      <c r="I20" s="87">
        <v>330.5</v>
      </c>
      <c r="J20" s="87">
        <v>351</v>
      </c>
      <c r="K20" s="87">
        <v>385</v>
      </c>
      <c r="L20" s="87">
        <v>367</v>
      </c>
      <c r="M20" s="87">
        <v>342</v>
      </c>
      <c r="N20" s="87">
        <v>307.5</v>
      </c>
      <c r="O20" s="87">
        <v>329.5</v>
      </c>
      <c r="P20" s="88">
        <v>299</v>
      </c>
    </row>
    <row r="21" spans="3:16" x14ac:dyDescent="0.3">
      <c r="C21" s="191"/>
      <c r="D21" s="14">
        <v>13</v>
      </c>
      <c r="E21" s="138">
        <v>275.5</v>
      </c>
      <c r="F21" s="87">
        <v>315.5</v>
      </c>
      <c r="G21" s="87">
        <v>360.5</v>
      </c>
      <c r="H21" s="87">
        <v>401.5</v>
      </c>
      <c r="I21" s="87">
        <v>378</v>
      </c>
      <c r="J21" s="87">
        <v>396.5</v>
      </c>
      <c r="K21" s="87">
        <v>437</v>
      </c>
      <c r="L21" s="87">
        <v>413</v>
      </c>
      <c r="M21" s="87">
        <v>380</v>
      </c>
      <c r="N21" s="87">
        <v>363.5</v>
      </c>
      <c r="O21" s="87">
        <v>332</v>
      </c>
      <c r="P21" s="88">
        <v>311</v>
      </c>
    </row>
    <row r="22" spans="3:16" x14ac:dyDescent="0.3">
      <c r="C22" s="191"/>
      <c r="D22" s="14">
        <v>14</v>
      </c>
      <c r="E22" s="86">
        <v>267.5</v>
      </c>
      <c r="F22" s="87">
        <v>296.5</v>
      </c>
      <c r="G22" s="87">
        <v>387.5</v>
      </c>
      <c r="H22" s="87">
        <v>428.5</v>
      </c>
      <c r="I22" s="87">
        <v>380.5</v>
      </c>
      <c r="J22" s="87">
        <v>428.5</v>
      </c>
      <c r="K22" s="87">
        <v>445.5</v>
      </c>
      <c r="L22" s="87">
        <v>431</v>
      </c>
      <c r="M22" s="87">
        <v>426</v>
      </c>
      <c r="N22" s="87">
        <v>377</v>
      </c>
      <c r="O22" s="87">
        <v>311.5</v>
      </c>
      <c r="P22" s="88">
        <v>283.5</v>
      </c>
    </row>
    <row r="23" spans="3:16" x14ac:dyDescent="0.3">
      <c r="C23" s="191"/>
      <c r="D23" s="14">
        <v>15</v>
      </c>
      <c r="E23" s="86">
        <v>222.5</v>
      </c>
      <c r="F23" s="87">
        <v>241</v>
      </c>
      <c r="G23" s="87">
        <v>355</v>
      </c>
      <c r="H23" s="87">
        <v>412</v>
      </c>
      <c r="I23" s="87">
        <v>379</v>
      </c>
      <c r="J23" s="87">
        <v>428.5</v>
      </c>
      <c r="K23" s="87">
        <v>430</v>
      </c>
      <c r="L23" s="87">
        <v>428.5</v>
      </c>
      <c r="M23" s="87">
        <v>407</v>
      </c>
      <c r="N23" s="87">
        <v>362</v>
      </c>
      <c r="O23" s="87">
        <v>254</v>
      </c>
      <c r="P23" s="88">
        <v>226.5</v>
      </c>
    </row>
    <row r="24" spans="3:16" x14ac:dyDescent="0.3">
      <c r="C24" s="191"/>
      <c r="D24" s="14">
        <v>16</v>
      </c>
      <c r="E24" s="86">
        <v>66.5</v>
      </c>
      <c r="F24" s="87">
        <v>161</v>
      </c>
      <c r="G24" s="87">
        <v>296</v>
      </c>
      <c r="H24" s="87">
        <v>361</v>
      </c>
      <c r="I24" s="87">
        <v>342.5</v>
      </c>
      <c r="J24" s="87">
        <v>393.5</v>
      </c>
      <c r="K24" s="87">
        <v>383</v>
      </c>
      <c r="L24" s="87">
        <v>387</v>
      </c>
      <c r="M24" s="87">
        <v>363</v>
      </c>
      <c r="N24" s="87">
        <v>291</v>
      </c>
      <c r="O24" s="87">
        <v>70.5</v>
      </c>
      <c r="P24" s="88">
        <v>44.5</v>
      </c>
    </row>
    <row r="25" spans="3:16" x14ac:dyDescent="0.3">
      <c r="C25" s="191"/>
      <c r="D25" s="14">
        <v>17</v>
      </c>
      <c r="E25" s="86">
        <v>21</v>
      </c>
      <c r="F25" s="87">
        <v>33</v>
      </c>
      <c r="G25" s="87">
        <v>199.5</v>
      </c>
      <c r="H25" s="87">
        <v>277.5</v>
      </c>
      <c r="I25" s="87">
        <v>283.5</v>
      </c>
      <c r="J25" s="87">
        <v>322.5</v>
      </c>
      <c r="K25" s="87">
        <v>318.5</v>
      </c>
      <c r="L25" s="87">
        <v>307</v>
      </c>
      <c r="M25" s="87">
        <v>269.5</v>
      </c>
      <c r="N25" s="87">
        <v>168.5</v>
      </c>
      <c r="O25" s="87">
        <v>19</v>
      </c>
      <c r="P25" s="88">
        <v>13.5</v>
      </c>
    </row>
    <row r="26" spans="3:16" x14ac:dyDescent="0.3">
      <c r="C26" s="191"/>
      <c r="D26" s="14">
        <v>18</v>
      </c>
      <c r="E26" s="138">
        <v>0</v>
      </c>
      <c r="F26" s="87">
        <v>5.5</v>
      </c>
      <c r="G26" s="87">
        <v>105.5</v>
      </c>
      <c r="H26" s="87">
        <v>166</v>
      </c>
      <c r="I26" s="87">
        <v>186.5</v>
      </c>
      <c r="J26" s="87">
        <v>221</v>
      </c>
      <c r="K26" s="87">
        <v>218.5</v>
      </c>
      <c r="L26" s="87">
        <v>208.5</v>
      </c>
      <c r="M26" s="87">
        <v>145.5</v>
      </c>
      <c r="N26" s="87">
        <v>29</v>
      </c>
      <c r="O26" s="87">
        <v>2</v>
      </c>
      <c r="P26" s="88">
        <v>0</v>
      </c>
    </row>
    <row r="27" spans="3:16" x14ac:dyDescent="0.3">
      <c r="C27" s="191"/>
      <c r="D27" s="14">
        <v>19</v>
      </c>
      <c r="E27" s="138">
        <v>0</v>
      </c>
      <c r="F27" s="87">
        <v>0</v>
      </c>
      <c r="G27" s="87">
        <v>13</v>
      </c>
      <c r="H27" s="87">
        <v>46.5</v>
      </c>
      <c r="I27" s="87">
        <v>90.5</v>
      </c>
      <c r="J27" s="87">
        <v>113</v>
      </c>
      <c r="K27" s="87">
        <v>104.5</v>
      </c>
      <c r="L27" s="87">
        <v>95</v>
      </c>
      <c r="M27" s="87">
        <v>19</v>
      </c>
      <c r="N27" s="87">
        <v>1.5</v>
      </c>
      <c r="O27" s="87">
        <v>0</v>
      </c>
      <c r="P27" s="88">
        <v>0</v>
      </c>
    </row>
    <row r="28" spans="3:16" x14ac:dyDescent="0.3">
      <c r="C28" s="191"/>
      <c r="D28" s="14">
        <v>20</v>
      </c>
      <c r="E28" s="138">
        <v>0</v>
      </c>
      <c r="F28" s="87">
        <v>0</v>
      </c>
      <c r="G28" s="87">
        <v>0</v>
      </c>
      <c r="H28" s="87">
        <v>0</v>
      </c>
      <c r="I28" s="87">
        <v>2.5</v>
      </c>
      <c r="J28" s="87">
        <v>20</v>
      </c>
      <c r="K28" s="87">
        <v>3</v>
      </c>
      <c r="L28" s="87">
        <v>1.5</v>
      </c>
      <c r="M28" s="87">
        <v>0</v>
      </c>
      <c r="N28" s="87">
        <v>0</v>
      </c>
      <c r="O28" s="87">
        <v>0</v>
      </c>
      <c r="P28" s="88">
        <v>0</v>
      </c>
    </row>
    <row r="29" spans="3:16" x14ac:dyDescent="0.3">
      <c r="C29" s="191"/>
      <c r="D29" s="14">
        <v>21</v>
      </c>
      <c r="E29" s="86">
        <v>0</v>
      </c>
      <c r="F29" s="87">
        <v>0</v>
      </c>
      <c r="G29" s="87">
        <v>0</v>
      </c>
      <c r="H29" s="87">
        <v>0</v>
      </c>
      <c r="I29" s="87">
        <v>0</v>
      </c>
      <c r="J29" s="87">
        <v>0</v>
      </c>
      <c r="K29" s="87">
        <v>0</v>
      </c>
      <c r="L29" s="87">
        <v>0</v>
      </c>
      <c r="M29" s="87">
        <v>0</v>
      </c>
      <c r="N29" s="87">
        <v>0</v>
      </c>
      <c r="O29" s="87">
        <v>0</v>
      </c>
      <c r="P29" s="88">
        <v>0</v>
      </c>
    </row>
    <row r="30" spans="3:16" x14ac:dyDescent="0.3">
      <c r="C30" s="191"/>
      <c r="D30" s="14">
        <v>22</v>
      </c>
      <c r="E30" s="86">
        <v>0</v>
      </c>
      <c r="F30" s="87">
        <v>0</v>
      </c>
      <c r="G30" s="87">
        <v>0</v>
      </c>
      <c r="H30" s="87">
        <v>0</v>
      </c>
      <c r="I30" s="87">
        <v>0</v>
      </c>
      <c r="J30" s="87">
        <v>0</v>
      </c>
      <c r="K30" s="87">
        <v>0</v>
      </c>
      <c r="L30" s="87">
        <v>0</v>
      </c>
      <c r="M30" s="87">
        <v>0</v>
      </c>
      <c r="N30" s="87">
        <v>0</v>
      </c>
      <c r="O30" s="87">
        <v>0</v>
      </c>
      <c r="P30" s="88">
        <v>0</v>
      </c>
    </row>
    <row r="31" spans="3:16" x14ac:dyDescent="0.3">
      <c r="C31" s="191"/>
      <c r="D31" s="14">
        <v>23</v>
      </c>
      <c r="E31" s="86">
        <v>0</v>
      </c>
      <c r="F31" s="87">
        <v>0</v>
      </c>
      <c r="G31" s="87">
        <v>0</v>
      </c>
      <c r="H31" s="87">
        <v>0</v>
      </c>
      <c r="I31" s="87">
        <v>0</v>
      </c>
      <c r="J31" s="87">
        <v>0</v>
      </c>
      <c r="K31" s="87">
        <v>0</v>
      </c>
      <c r="L31" s="87">
        <v>0</v>
      </c>
      <c r="M31" s="87">
        <v>0</v>
      </c>
      <c r="N31" s="87">
        <v>0</v>
      </c>
      <c r="O31" s="87">
        <v>0</v>
      </c>
      <c r="P31" s="88">
        <v>0</v>
      </c>
    </row>
    <row r="32" spans="3:16" ht="13.5" thickBot="1" x14ac:dyDescent="0.35">
      <c r="C32" s="191"/>
      <c r="D32" s="14">
        <v>24</v>
      </c>
      <c r="E32" s="89">
        <v>0</v>
      </c>
      <c r="F32" s="90">
        <v>0</v>
      </c>
      <c r="G32" s="90">
        <v>0</v>
      </c>
      <c r="H32" s="90">
        <v>0</v>
      </c>
      <c r="I32" s="90">
        <v>0</v>
      </c>
      <c r="J32" s="90">
        <v>0</v>
      </c>
      <c r="K32" s="90">
        <v>0</v>
      </c>
      <c r="L32" s="90">
        <v>0</v>
      </c>
      <c r="M32" s="90">
        <v>0</v>
      </c>
      <c r="N32" s="90">
        <v>0</v>
      </c>
      <c r="O32" s="90">
        <v>0</v>
      </c>
      <c r="P32" s="91">
        <v>0</v>
      </c>
    </row>
    <row r="33" spans="1:19" x14ac:dyDescent="0.3">
      <c r="C33" s="139"/>
      <c r="D33" s="13"/>
      <c r="E33" s="15"/>
      <c r="F33" s="15"/>
      <c r="G33" s="15"/>
      <c r="H33" s="15"/>
      <c r="I33" s="15"/>
      <c r="J33" s="15"/>
      <c r="K33" s="15"/>
      <c r="L33" s="15"/>
      <c r="M33" s="15"/>
      <c r="N33" s="15"/>
      <c r="O33" s="15"/>
      <c r="P33" s="15"/>
    </row>
    <row r="34" spans="1:19" x14ac:dyDescent="0.3">
      <c r="B34" s="16" t="s">
        <v>0</v>
      </c>
      <c r="C34" s="17"/>
      <c r="D34" s="17"/>
      <c r="E34" s="18">
        <v>40209</v>
      </c>
      <c r="F34" s="18">
        <v>40237</v>
      </c>
      <c r="G34" s="18">
        <v>40268</v>
      </c>
      <c r="H34" s="18">
        <v>40298</v>
      </c>
      <c r="I34" s="18">
        <v>40329</v>
      </c>
      <c r="J34" s="18">
        <v>40359</v>
      </c>
      <c r="K34" s="18">
        <v>40390</v>
      </c>
      <c r="L34" s="18">
        <v>40421</v>
      </c>
      <c r="M34" s="18">
        <v>40451</v>
      </c>
      <c r="N34" s="18">
        <v>40482</v>
      </c>
      <c r="O34" s="18">
        <v>40512</v>
      </c>
      <c r="P34" s="18">
        <v>40543</v>
      </c>
      <c r="Q34" s="19" t="s">
        <v>2</v>
      </c>
    </row>
    <row r="35" spans="1:19" x14ac:dyDescent="0.3">
      <c r="B35" s="20" t="s">
        <v>6</v>
      </c>
      <c r="C35" s="21"/>
      <c r="D35" s="21"/>
      <c r="E35" s="22">
        <f>+SUM(E9:E32)</f>
        <v>1622.5</v>
      </c>
      <c r="F35" s="22">
        <f t="shared" ref="F35:P35" si="0">+SUM(F9:F32)</f>
        <v>1904.5</v>
      </c>
      <c r="G35" s="22">
        <f t="shared" si="0"/>
        <v>2527</v>
      </c>
      <c r="H35" s="22">
        <f t="shared" si="0"/>
        <v>2947</v>
      </c>
      <c r="I35" s="22">
        <f t="shared" si="0"/>
        <v>2951.5</v>
      </c>
      <c r="J35" s="22">
        <f t="shared" si="0"/>
        <v>3263</v>
      </c>
      <c r="K35" s="22">
        <f t="shared" si="0"/>
        <v>3326.5</v>
      </c>
      <c r="L35" s="22">
        <f t="shared" si="0"/>
        <v>3215</v>
      </c>
      <c r="M35" s="22">
        <f t="shared" si="0"/>
        <v>2839</v>
      </c>
      <c r="N35" s="22">
        <f t="shared" si="0"/>
        <v>2355</v>
      </c>
      <c r="O35" s="22">
        <f t="shared" si="0"/>
        <v>1998.5</v>
      </c>
      <c r="P35" s="23">
        <f t="shared" si="0"/>
        <v>1756.5</v>
      </c>
      <c r="Q35" s="24">
        <f t="shared" ref="Q35:Q40" si="1">SUM(E35:P35)</f>
        <v>30706</v>
      </c>
    </row>
    <row r="36" spans="1:19" x14ac:dyDescent="0.3">
      <c r="B36" s="20" t="s">
        <v>37</v>
      </c>
      <c r="C36" s="21"/>
      <c r="D36" s="21"/>
      <c r="E36" s="22">
        <v>31</v>
      </c>
      <c r="F36" s="22">
        <v>28</v>
      </c>
      <c r="G36" s="22">
        <v>31</v>
      </c>
      <c r="H36" s="22">
        <v>30</v>
      </c>
      <c r="I36" s="22">
        <v>31</v>
      </c>
      <c r="J36" s="22">
        <v>30</v>
      </c>
      <c r="K36" s="22">
        <v>31</v>
      </c>
      <c r="L36" s="22">
        <v>31</v>
      </c>
      <c r="M36" s="22">
        <v>30</v>
      </c>
      <c r="N36" s="22">
        <v>31</v>
      </c>
      <c r="O36" s="22">
        <v>30</v>
      </c>
      <c r="P36" s="22">
        <v>31</v>
      </c>
      <c r="Q36" s="24">
        <f t="shared" si="1"/>
        <v>365</v>
      </c>
    </row>
    <row r="37" spans="1:19" x14ac:dyDescent="0.3">
      <c r="B37" s="20" t="s">
        <v>38</v>
      </c>
      <c r="C37" s="21"/>
      <c r="D37" s="21"/>
      <c r="E37" s="130">
        <f>(52*2)/12</f>
        <v>8.6666666666666661</v>
      </c>
      <c r="F37" s="130">
        <f t="shared" ref="F37:P37" si="2">(52*2)/12</f>
        <v>8.6666666666666661</v>
      </c>
      <c r="G37" s="130">
        <f t="shared" si="2"/>
        <v>8.6666666666666661</v>
      </c>
      <c r="H37" s="130">
        <f t="shared" si="2"/>
        <v>8.6666666666666661</v>
      </c>
      <c r="I37" s="130">
        <f t="shared" si="2"/>
        <v>8.6666666666666661</v>
      </c>
      <c r="J37" s="130">
        <f t="shared" si="2"/>
        <v>8.6666666666666661</v>
      </c>
      <c r="K37" s="130">
        <f t="shared" si="2"/>
        <v>8.6666666666666661</v>
      </c>
      <c r="L37" s="130">
        <f t="shared" si="2"/>
        <v>8.6666666666666661</v>
      </c>
      <c r="M37" s="130">
        <f t="shared" si="2"/>
        <v>8.6666666666666661</v>
      </c>
      <c r="N37" s="130">
        <f t="shared" si="2"/>
        <v>8.6666666666666661</v>
      </c>
      <c r="O37" s="130">
        <f t="shared" si="2"/>
        <v>8.6666666666666661</v>
      </c>
      <c r="P37" s="130">
        <f t="shared" si="2"/>
        <v>8.6666666666666661</v>
      </c>
      <c r="Q37" s="24">
        <f t="shared" si="1"/>
        <v>104.00000000000001</v>
      </c>
    </row>
    <row r="38" spans="1:19" x14ac:dyDescent="0.3">
      <c r="B38" s="20" t="s">
        <v>39</v>
      </c>
      <c r="C38" s="21"/>
      <c r="D38" s="21"/>
      <c r="E38" s="22">
        <f>E36-E37</f>
        <v>22.333333333333336</v>
      </c>
      <c r="F38" s="22">
        <f t="shared" ref="F38:P38" si="3">F36-F37</f>
        <v>19.333333333333336</v>
      </c>
      <c r="G38" s="22">
        <f t="shared" si="3"/>
        <v>22.333333333333336</v>
      </c>
      <c r="H38" s="22">
        <f t="shared" si="3"/>
        <v>21.333333333333336</v>
      </c>
      <c r="I38" s="22">
        <f t="shared" si="3"/>
        <v>22.333333333333336</v>
      </c>
      <c r="J38" s="22">
        <f t="shared" si="3"/>
        <v>21.333333333333336</v>
      </c>
      <c r="K38" s="22">
        <f t="shared" si="3"/>
        <v>22.333333333333336</v>
      </c>
      <c r="L38" s="22">
        <f t="shared" si="3"/>
        <v>22.333333333333336</v>
      </c>
      <c r="M38" s="22">
        <f t="shared" si="3"/>
        <v>21.333333333333336</v>
      </c>
      <c r="N38" s="22">
        <f t="shared" si="3"/>
        <v>22.333333333333336</v>
      </c>
      <c r="O38" s="22">
        <f t="shared" si="3"/>
        <v>21.333333333333336</v>
      </c>
      <c r="P38" s="22">
        <f t="shared" si="3"/>
        <v>22.333333333333336</v>
      </c>
      <c r="Q38" s="24">
        <f t="shared" si="1"/>
        <v>261.00000000000006</v>
      </c>
    </row>
    <row r="39" spans="1:19" x14ac:dyDescent="0.3">
      <c r="B39" s="25" t="s">
        <v>5</v>
      </c>
      <c r="C39" s="26"/>
      <c r="D39" s="26"/>
      <c r="E39" s="22">
        <f>+E35*E36</f>
        <v>50297.5</v>
      </c>
      <c r="F39" s="22">
        <f t="shared" ref="F39:P39" si="4">+F35*F36</f>
        <v>53326</v>
      </c>
      <c r="G39" s="22">
        <f t="shared" si="4"/>
        <v>78337</v>
      </c>
      <c r="H39" s="22">
        <f t="shared" si="4"/>
        <v>88410</v>
      </c>
      <c r="I39" s="22">
        <f t="shared" si="4"/>
        <v>91496.5</v>
      </c>
      <c r="J39" s="22">
        <f t="shared" si="4"/>
        <v>97890</v>
      </c>
      <c r="K39" s="22">
        <f t="shared" si="4"/>
        <v>103121.5</v>
      </c>
      <c r="L39" s="22">
        <f t="shared" si="4"/>
        <v>99665</v>
      </c>
      <c r="M39" s="22">
        <f t="shared" si="4"/>
        <v>85170</v>
      </c>
      <c r="N39" s="22">
        <f t="shared" si="4"/>
        <v>73005</v>
      </c>
      <c r="O39" s="22">
        <f t="shared" si="4"/>
        <v>59955</v>
      </c>
      <c r="P39" s="22">
        <f t="shared" si="4"/>
        <v>54451.5</v>
      </c>
      <c r="Q39" s="27">
        <f t="shared" si="1"/>
        <v>935125</v>
      </c>
    </row>
    <row r="40" spans="1:19" ht="13.5" thickBot="1" x14ac:dyDescent="0.35">
      <c r="B40" s="28" t="s">
        <v>3</v>
      </c>
      <c r="C40" s="28"/>
      <c r="D40" s="28"/>
      <c r="E40" s="22">
        <f>+E36*24</f>
        <v>744</v>
      </c>
      <c r="F40" s="22">
        <f t="shared" ref="F40:P40" si="5">+F36*24</f>
        <v>672</v>
      </c>
      <c r="G40" s="22">
        <f t="shared" si="5"/>
        <v>744</v>
      </c>
      <c r="H40" s="22">
        <f t="shared" si="5"/>
        <v>720</v>
      </c>
      <c r="I40" s="22">
        <f t="shared" si="5"/>
        <v>744</v>
      </c>
      <c r="J40" s="22">
        <f t="shared" si="5"/>
        <v>720</v>
      </c>
      <c r="K40" s="22">
        <f t="shared" si="5"/>
        <v>744</v>
      </c>
      <c r="L40" s="22">
        <f t="shared" si="5"/>
        <v>744</v>
      </c>
      <c r="M40" s="22">
        <f t="shared" si="5"/>
        <v>720</v>
      </c>
      <c r="N40" s="22">
        <f t="shared" si="5"/>
        <v>744</v>
      </c>
      <c r="O40" s="22">
        <f t="shared" si="5"/>
        <v>720</v>
      </c>
      <c r="P40" s="22">
        <f t="shared" si="5"/>
        <v>744</v>
      </c>
      <c r="Q40" s="29">
        <f t="shared" si="1"/>
        <v>8760</v>
      </c>
    </row>
    <row r="41" spans="1:19" ht="13.5" thickBot="1" x14ac:dyDescent="0.35">
      <c r="B41" s="30" t="s">
        <v>51</v>
      </c>
      <c r="C41" s="30"/>
      <c r="D41" s="30"/>
      <c r="E41" s="1">
        <v>500</v>
      </c>
      <c r="F41" s="31">
        <f t="shared" ref="F41:Q41" si="6">+E41</f>
        <v>500</v>
      </c>
      <c r="G41" s="31">
        <f t="shared" si="6"/>
        <v>500</v>
      </c>
      <c r="H41" s="31">
        <f t="shared" si="6"/>
        <v>500</v>
      </c>
      <c r="I41" s="31">
        <f t="shared" si="6"/>
        <v>500</v>
      </c>
      <c r="J41" s="31">
        <f t="shared" si="6"/>
        <v>500</v>
      </c>
      <c r="K41" s="31">
        <f t="shared" si="6"/>
        <v>500</v>
      </c>
      <c r="L41" s="31">
        <f t="shared" si="6"/>
        <v>500</v>
      </c>
      <c r="M41" s="31">
        <f t="shared" si="6"/>
        <v>500</v>
      </c>
      <c r="N41" s="31">
        <f t="shared" si="6"/>
        <v>500</v>
      </c>
      <c r="O41" s="31">
        <f t="shared" si="6"/>
        <v>500</v>
      </c>
      <c r="P41" s="31">
        <f t="shared" si="6"/>
        <v>500</v>
      </c>
      <c r="Q41" s="32">
        <f t="shared" si="6"/>
        <v>500</v>
      </c>
    </row>
    <row r="42" spans="1:19" x14ac:dyDescent="0.3">
      <c r="B42" s="28" t="s">
        <v>4</v>
      </c>
      <c r="C42" s="28"/>
      <c r="D42" s="28"/>
      <c r="E42" s="33">
        <f t="shared" ref="E42:P42" si="7">IF(ISERROR(E39/(E40*E$41)),0,E39/(E40*E$41))</f>
        <v>0.13520833333333335</v>
      </c>
      <c r="F42" s="33">
        <f t="shared" si="7"/>
        <v>0.15870833333333334</v>
      </c>
      <c r="G42" s="33">
        <f t="shared" si="7"/>
        <v>0.21058333333333334</v>
      </c>
      <c r="H42" s="33">
        <f t="shared" si="7"/>
        <v>0.24558333333333332</v>
      </c>
      <c r="I42" s="33">
        <f t="shared" si="7"/>
        <v>0.24595833333333333</v>
      </c>
      <c r="J42" s="33">
        <f t="shared" si="7"/>
        <v>0.27191666666666664</v>
      </c>
      <c r="K42" s="33">
        <f t="shared" si="7"/>
        <v>0.27720833333333333</v>
      </c>
      <c r="L42" s="33">
        <f t="shared" si="7"/>
        <v>0.26791666666666669</v>
      </c>
      <c r="M42" s="33">
        <f t="shared" si="7"/>
        <v>0.23658333333333334</v>
      </c>
      <c r="N42" s="33">
        <f t="shared" si="7"/>
        <v>0.19625000000000001</v>
      </c>
      <c r="O42" s="33">
        <f t="shared" si="7"/>
        <v>0.16654166666666667</v>
      </c>
      <c r="P42" s="33">
        <f t="shared" si="7"/>
        <v>0.14637500000000001</v>
      </c>
      <c r="Q42" s="34">
        <f>IF(ISERROR(Q39/(Q40*Q$41)),0,Q39/(Q40*Q$41))</f>
        <v>0.21349885844748859</v>
      </c>
    </row>
    <row r="43" spans="1:19" x14ac:dyDescent="0.3">
      <c r="B43" s="28" t="s">
        <v>24</v>
      </c>
      <c r="C43" s="28"/>
      <c r="D43" s="28"/>
      <c r="E43" s="35">
        <f>$B$10</f>
        <v>0.14499999999999999</v>
      </c>
      <c r="F43" s="35">
        <f t="shared" ref="F43:P43" si="8">$B$10</f>
        <v>0.14499999999999999</v>
      </c>
      <c r="G43" s="35">
        <f t="shared" si="8"/>
        <v>0.14499999999999999</v>
      </c>
      <c r="H43" s="35">
        <f t="shared" si="8"/>
        <v>0.14499999999999999</v>
      </c>
      <c r="I43" s="35">
        <f t="shared" si="8"/>
        <v>0.14499999999999999</v>
      </c>
      <c r="J43" s="35">
        <f t="shared" si="8"/>
        <v>0.14499999999999999</v>
      </c>
      <c r="K43" s="35">
        <f t="shared" si="8"/>
        <v>0.14499999999999999</v>
      </c>
      <c r="L43" s="35">
        <f t="shared" si="8"/>
        <v>0.14499999999999999</v>
      </c>
      <c r="M43" s="35">
        <f t="shared" si="8"/>
        <v>0.14499999999999999</v>
      </c>
      <c r="N43" s="35">
        <f t="shared" si="8"/>
        <v>0.14499999999999999</v>
      </c>
      <c r="O43" s="35">
        <f t="shared" si="8"/>
        <v>0.14499999999999999</v>
      </c>
      <c r="P43" s="35">
        <f t="shared" si="8"/>
        <v>0.14499999999999999</v>
      </c>
      <c r="Q43" s="36"/>
    </row>
    <row r="44" spans="1:19" ht="13.5" thickBot="1" x14ac:dyDescent="0.35">
      <c r="B44" s="37" t="s">
        <v>33</v>
      </c>
      <c r="C44" s="38"/>
      <c r="D44" s="38"/>
      <c r="E44" s="39">
        <f>SUM(E60,E81)</f>
        <v>6159.5154166666662</v>
      </c>
      <c r="F44" s="39">
        <f t="shared" ref="F44:P44" si="9">SUM(F60,F81)</f>
        <v>6550.2082499999997</v>
      </c>
      <c r="G44" s="39">
        <f t="shared" si="9"/>
        <v>10393.1505</v>
      </c>
      <c r="H44" s="39">
        <f t="shared" si="9"/>
        <v>11858.46975</v>
      </c>
      <c r="I44" s="39">
        <f t="shared" si="9"/>
        <v>17964.586500000001</v>
      </c>
      <c r="J44" s="39">
        <f t="shared" si="9"/>
        <v>19458.816333333332</v>
      </c>
      <c r="K44" s="39">
        <f t="shared" si="9"/>
        <v>20437.899833333333</v>
      </c>
      <c r="L44" s="39">
        <f t="shared" si="9"/>
        <v>19815.623875000005</v>
      </c>
      <c r="M44" s="39">
        <f t="shared" si="9"/>
        <v>16802.829583333332</v>
      </c>
      <c r="N44" s="39">
        <f t="shared" si="9"/>
        <v>9648.4208333333354</v>
      </c>
      <c r="O44" s="39">
        <f t="shared" si="9"/>
        <v>7179.3559999999998</v>
      </c>
      <c r="P44" s="39">
        <f t="shared" si="9"/>
        <v>6559.7734166666669</v>
      </c>
      <c r="Q44" s="39">
        <f>SUM(E44:P44)</f>
        <v>152828.65029166668</v>
      </c>
    </row>
    <row r="45" spans="1:19" ht="9" customHeight="1" thickTop="1" thickBot="1" x14ac:dyDescent="0.35">
      <c r="B45" s="40"/>
      <c r="C45" s="40"/>
      <c r="D45" s="40"/>
      <c r="E45" s="41"/>
      <c r="F45" s="41"/>
      <c r="G45" s="41"/>
      <c r="H45" s="41"/>
      <c r="I45" s="41"/>
      <c r="J45" s="41"/>
      <c r="K45" s="41"/>
      <c r="L45" s="41"/>
      <c r="M45" s="41"/>
      <c r="N45" s="41"/>
      <c r="O45" s="41"/>
      <c r="P45" s="41"/>
      <c r="Q45" s="42"/>
      <c r="S45" s="43"/>
    </row>
    <row r="46" spans="1:19" ht="18.899999999999999" customHeight="1" thickTop="1" thickBot="1" x14ac:dyDescent="0.35">
      <c r="B46" s="122" t="s">
        <v>48</v>
      </c>
      <c r="C46" s="125"/>
      <c r="D46" s="125"/>
      <c r="E46" s="126">
        <f>E89</f>
        <v>7083.4427291666652</v>
      </c>
      <c r="F46" s="126">
        <f t="shared" ref="F46:P46" si="10">F89</f>
        <v>7532.7394874999991</v>
      </c>
      <c r="G46" s="126">
        <f t="shared" si="10"/>
        <v>11952.123075</v>
      </c>
      <c r="H46" s="126">
        <f t="shared" si="10"/>
        <v>13637.240212499999</v>
      </c>
      <c r="I46" s="126">
        <f t="shared" si="10"/>
        <v>20659.274474999998</v>
      </c>
      <c r="J46" s="126">
        <f t="shared" si="10"/>
        <v>22377.638783333332</v>
      </c>
      <c r="K46" s="126">
        <f t="shared" si="10"/>
        <v>23503.584808333329</v>
      </c>
      <c r="L46" s="126">
        <f t="shared" si="10"/>
        <v>22787.967456250004</v>
      </c>
      <c r="M46" s="126">
        <f t="shared" si="10"/>
        <v>19323.25402083333</v>
      </c>
      <c r="N46" s="126">
        <f t="shared" si="10"/>
        <v>11095.683958333335</v>
      </c>
      <c r="O46" s="126">
        <f t="shared" si="10"/>
        <v>8256.259399999999</v>
      </c>
      <c r="P46" s="126">
        <f t="shared" si="10"/>
        <v>7543.739429166666</v>
      </c>
      <c r="Q46" s="127">
        <f>SUM(E46:P46)</f>
        <v>175752.94783541665</v>
      </c>
    </row>
    <row r="47" spans="1:19" ht="18" customHeight="1" thickTop="1" x14ac:dyDescent="0.3">
      <c r="B47" s="40"/>
      <c r="C47" s="40"/>
      <c r="D47" s="40"/>
      <c r="E47" s="44"/>
      <c r="F47" s="44"/>
      <c r="G47" s="44"/>
      <c r="H47" s="44"/>
      <c r="I47" s="44"/>
      <c r="J47" s="44"/>
      <c r="K47" s="44"/>
      <c r="L47" s="44"/>
      <c r="M47" s="44"/>
      <c r="N47" s="44"/>
      <c r="O47" s="44"/>
      <c r="P47" s="44"/>
      <c r="Q47" s="36"/>
    </row>
    <row r="48" spans="1:19" ht="21.75" customHeight="1" x14ac:dyDescent="0.3">
      <c r="A48" s="193" t="s">
        <v>43</v>
      </c>
      <c r="B48" s="193"/>
      <c r="C48" s="193"/>
      <c r="D48" s="193"/>
      <c r="E48" s="193"/>
      <c r="F48" s="193"/>
      <c r="G48" s="193"/>
      <c r="H48" s="193"/>
      <c r="I48" s="193"/>
      <c r="J48" s="193"/>
      <c r="K48" s="193"/>
      <c r="L48" s="193"/>
      <c r="M48" s="193"/>
      <c r="N48" s="193"/>
      <c r="O48" s="193"/>
      <c r="P48" s="193"/>
      <c r="Q48" s="193"/>
    </row>
    <row r="49" spans="1:17" ht="25.5" customHeight="1" x14ac:dyDescent="0.3">
      <c r="A49" s="183" t="s">
        <v>44</v>
      </c>
      <c r="B49" s="183"/>
      <c r="C49" s="183"/>
      <c r="D49" s="183"/>
      <c r="E49" s="183"/>
      <c r="F49" s="183"/>
      <c r="G49" s="183"/>
      <c r="H49" s="183"/>
      <c r="I49" s="183"/>
      <c r="J49" s="183"/>
      <c r="K49" s="183"/>
      <c r="L49" s="183"/>
      <c r="M49" s="183"/>
      <c r="N49" s="183"/>
      <c r="O49" s="183"/>
      <c r="P49" s="183"/>
      <c r="Q49" s="183"/>
    </row>
    <row r="50" spans="1:17" x14ac:dyDescent="0.3">
      <c r="A50" s="45"/>
      <c r="B50" s="46"/>
      <c r="C50" s="46"/>
      <c r="D50" s="45"/>
      <c r="E50" s="45"/>
      <c r="F50" s="45"/>
      <c r="G50" s="45"/>
      <c r="H50" s="45"/>
      <c r="I50" s="45"/>
      <c r="J50" s="45"/>
      <c r="K50" s="45"/>
      <c r="L50" s="45"/>
      <c r="M50" s="45"/>
      <c r="N50" s="45"/>
      <c r="O50" s="45"/>
      <c r="P50" s="45"/>
      <c r="Q50" s="45"/>
    </row>
    <row r="51" spans="1:17" ht="33.75" customHeight="1" x14ac:dyDescent="0.45">
      <c r="A51" s="45"/>
      <c r="B51" s="45"/>
      <c r="C51" s="45"/>
      <c r="D51" s="45"/>
      <c r="E51" s="184" t="s">
        <v>25</v>
      </c>
      <c r="F51" s="184"/>
      <c r="G51" s="184"/>
      <c r="H51" s="184"/>
      <c r="I51" s="184"/>
      <c r="J51" s="184"/>
      <c r="K51" s="184"/>
      <c r="L51" s="184"/>
      <c r="M51" s="184"/>
      <c r="N51" s="184"/>
      <c r="O51" s="184"/>
      <c r="P51" s="184"/>
      <c r="Q51" s="45"/>
    </row>
    <row r="52" spans="1:17" ht="27.75" customHeight="1" thickBot="1" x14ac:dyDescent="0.35">
      <c r="A52" s="47"/>
      <c r="B52" s="47"/>
      <c r="C52" s="47"/>
      <c r="D52" s="47"/>
      <c r="E52" s="48" t="s">
        <v>7</v>
      </c>
      <c r="F52" s="48" t="s">
        <v>8</v>
      </c>
      <c r="G52" s="48" t="s">
        <v>9</v>
      </c>
      <c r="H52" s="48" t="s">
        <v>10</v>
      </c>
      <c r="I52" s="48" t="s">
        <v>11</v>
      </c>
      <c r="J52" s="48" t="s">
        <v>12</v>
      </c>
      <c r="K52" s="48" t="s">
        <v>13</v>
      </c>
      <c r="L52" s="48" t="s">
        <v>14</v>
      </c>
      <c r="M52" s="48" t="s">
        <v>15</v>
      </c>
      <c r="N52" s="48" t="s">
        <v>16</v>
      </c>
      <c r="O52" s="48" t="s">
        <v>17</v>
      </c>
      <c r="P52" s="48" t="s">
        <v>18</v>
      </c>
      <c r="Q52" s="47"/>
    </row>
    <row r="53" spans="1:17" ht="11.25" customHeight="1" x14ac:dyDescent="0.3">
      <c r="A53" s="47"/>
      <c r="C53" s="49" t="s">
        <v>23</v>
      </c>
      <c r="E53" s="47"/>
      <c r="F53" s="47"/>
      <c r="G53" s="47"/>
      <c r="H53" s="47"/>
      <c r="I53" s="47"/>
      <c r="J53" s="47"/>
      <c r="K53" s="47"/>
      <c r="L53" s="47"/>
      <c r="M53" s="47"/>
      <c r="N53" s="47"/>
      <c r="O53" s="47"/>
      <c r="P53" s="47"/>
      <c r="Q53" s="47"/>
    </row>
    <row r="54" spans="1:17" ht="22.5" customHeight="1" x14ac:dyDescent="0.3">
      <c r="C54" s="82"/>
      <c r="D54" s="75" t="s">
        <v>21</v>
      </c>
      <c r="E54" s="131">
        <f t="shared" ref="E54:P54" si="11">(SUM(E9:E18)+SUM(E29:E32))*$E$38+(SUM(E9:E32)*E37)</f>
        <v>19868.333333333332</v>
      </c>
      <c r="F54" s="131">
        <f t="shared" si="11"/>
        <v>23373.166666666664</v>
      </c>
      <c r="G54" s="131">
        <f t="shared" si="11"/>
        <v>27361.166666666664</v>
      </c>
      <c r="H54" s="131">
        <f t="shared" si="11"/>
        <v>31112.833333333332</v>
      </c>
      <c r="I54" s="131">
        <f t="shared" si="11"/>
        <v>32525.333333333332</v>
      </c>
      <c r="J54" s="131">
        <f t="shared" si="11"/>
        <v>35158</v>
      </c>
      <c r="K54" s="131">
        <f t="shared" si="11"/>
        <v>35596.666666666664</v>
      </c>
      <c r="L54" s="131">
        <f t="shared" si="11"/>
        <v>34507.5</v>
      </c>
      <c r="M54" s="131">
        <f t="shared" si="11"/>
        <v>30109.833333333332</v>
      </c>
      <c r="N54" s="131">
        <f t="shared" si="11"/>
        <v>25356.833333333336</v>
      </c>
      <c r="O54" s="131">
        <f t="shared" si="11"/>
        <v>26008</v>
      </c>
      <c r="P54" s="131">
        <f t="shared" si="11"/>
        <v>22101.666666666664</v>
      </c>
    </row>
    <row r="55" spans="1:17" ht="12" customHeight="1" x14ac:dyDescent="0.3">
      <c r="A55" s="47"/>
      <c r="C55" s="76"/>
      <c r="D55" s="77" t="s">
        <v>20</v>
      </c>
      <c r="E55" s="132">
        <f>(SUM(E19:E21))*E38</f>
        <v>17531.666666666668</v>
      </c>
      <c r="F55" s="132">
        <f t="shared" ref="F55:P55" si="12">(SUM(F19:F21))*F38</f>
        <v>16626.666666666668</v>
      </c>
      <c r="G55" s="132">
        <f t="shared" si="12"/>
        <v>20680.666666666668</v>
      </c>
      <c r="H55" s="132">
        <f t="shared" si="12"/>
        <v>21461.333333333336</v>
      </c>
      <c r="I55" s="132">
        <f t="shared" si="12"/>
        <v>21786.166666666668</v>
      </c>
      <c r="J55" s="132">
        <f t="shared" si="12"/>
        <v>21930.666666666668</v>
      </c>
      <c r="K55" s="132">
        <f t="shared" si="12"/>
        <v>25024.500000000004</v>
      </c>
      <c r="L55" s="132">
        <f t="shared" si="12"/>
        <v>23651.000000000004</v>
      </c>
      <c r="M55" s="132">
        <f t="shared" si="12"/>
        <v>20533.333333333336</v>
      </c>
      <c r="N55" s="132">
        <f t="shared" si="12"/>
        <v>20200.500000000004</v>
      </c>
      <c r="O55" s="132">
        <f t="shared" si="12"/>
        <v>20320.000000000004</v>
      </c>
      <c r="P55" s="132">
        <f t="shared" si="12"/>
        <v>19664.500000000004</v>
      </c>
      <c r="Q55" s="47"/>
    </row>
    <row r="56" spans="1:17" ht="12" customHeight="1" x14ac:dyDescent="0.3">
      <c r="A56" s="47"/>
      <c r="C56" s="92"/>
      <c r="D56" s="78" t="s">
        <v>19</v>
      </c>
      <c r="E56" s="133">
        <f>SUM(E22:E28)*E38</f>
        <v>12897.500000000002</v>
      </c>
      <c r="F56" s="133">
        <f>SUM(F22:F28)*F38</f>
        <v>14248.666666666668</v>
      </c>
      <c r="G56" s="133">
        <f>SUM(G22:G28)*G38</f>
        <v>30295.166666666672</v>
      </c>
      <c r="H56" s="133">
        <f>SUM(H22:H28)*H38</f>
        <v>36085.333333333336</v>
      </c>
      <c r="I56" s="133">
        <f t="shared" ref="I56:O56" si="13">SUM(I22:I28)*I38</f>
        <v>37185.000000000007</v>
      </c>
      <c r="J56" s="133">
        <f t="shared" si="13"/>
        <v>41109.333333333336</v>
      </c>
      <c r="K56" s="133">
        <f t="shared" si="13"/>
        <v>42500.333333333336</v>
      </c>
      <c r="L56" s="133">
        <f t="shared" si="13"/>
        <v>41506.500000000007</v>
      </c>
      <c r="M56" s="133">
        <f t="shared" si="13"/>
        <v>34773.333333333336</v>
      </c>
      <c r="N56" s="133">
        <f t="shared" si="13"/>
        <v>27447.666666666668</v>
      </c>
      <c r="O56" s="133">
        <f t="shared" si="13"/>
        <v>14016.000000000002</v>
      </c>
      <c r="P56" s="133">
        <f>SUM(P22:P25)*P38</f>
        <v>12685.333333333334</v>
      </c>
      <c r="Q56" s="129"/>
    </row>
    <row r="57" spans="1:17" x14ac:dyDescent="0.3">
      <c r="A57" s="47"/>
      <c r="C57" s="50"/>
      <c r="E57" s="51"/>
      <c r="F57" s="51"/>
      <c r="G57" s="51"/>
      <c r="H57" s="51"/>
      <c r="I57" s="51"/>
      <c r="J57" s="51"/>
      <c r="K57" s="51"/>
      <c r="L57" s="51"/>
      <c r="M57" s="51"/>
      <c r="N57" s="51"/>
      <c r="O57" s="51"/>
      <c r="P57" s="51"/>
      <c r="Q57" s="47"/>
    </row>
    <row r="58" spans="1:17" ht="13.5" customHeight="1" x14ac:dyDescent="0.3">
      <c r="A58" s="47"/>
      <c r="C58" s="96" t="s">
        <v>27</v>
      </c>
      <c r="D58" s="75"/>
      <c r="E58" s="134">
        <f t="shared" ref="E58:P58" si="14">(E37/E36)*E39</f>
        <v>14061.666666666666</v>
      </c>
      <c r="F58" s="134">
        <f t="shared" si="14"/>
        <v>16505.666666666664</v>
      </c>
      <c r="G58" s="134">
        <f t="shared" si="14"/>
        <v>21900.666666666664</v>
      </c>
      <c r="H58" s="134">
        <f t="shared" si="14"/>
        <v>25540.666666666664</v>
      </c>
      <c r="I58" s="134">
        <f t="shared" si="14"/>
        <v>25579.666666666664</v>
      </c>
      <c r="J58" s="134">
        <f t="shared" si="14"/>
        <v>28279.333333333332</v>
      </c>
      <c r="K58" s="134">
        <f t="shared" si="14"/>
        <v>28829.666666666664</v>
      </c>
      <c r="L58" s="134">
        <f t="shared" si="14"/>
        <v>27863.333333333332</v>
      </c>
      <c r="M58" s="134">
        <f t="shared" si="14"/>
        <v>24604.666666666664</v>
      </c>
      <c r="N58" s="134">
        <f t="shared" si="14"/>
        <v>20409.999999999996</v>
      </c>
      <c r="O58" s="134">
        <f t="shared" si="14"/>
        <v>17320.333333333332</v>
      </c>
      <c r="P58" s="134">
        <f t="shared" si="14"/>
        <v>15222.999999999998</v>
      </c>
      <c r="Q58" s="47"/>
    </row>
    <row r="59" spans="1:17" ht="13.5" customHeight="1" x14ac:dyDescent="0.3">
      <c r="A59" s="47"/>
      <c r="C59" s="97" t="s">
        <v>28</v>
      </c>
      <c r="D59" s="77"/>
      <c r="E59" s="98">
        <v>0.5</v>
      </c>
      <c r="F59" s="98">
        <v>0.5</v>
      </c>
      <c r="G59" s="98">
        <v>0.5</v>
      </c>
      <c r="H59" s="98">
        <v>0.5</v>
      </c>
      <c r="I59" s="98">
        <v>0.5</v>
      </c>
      <c r="J59" s="98">
        <v>0.5</v>
      </c>
      <c r="K59" s="98">
        <v>0.5</v>
      </c>
      <c r="L59" s="98">
        <v>0.5</v>
      </c>
      <c r="M59" s="98">
        <v>0.5</v>
      </c>
      <c r="N59" s="98">
        <v>0.5</v>
      </c>
      <c r="O59" s="98">
        <v>0.5</v>
      </c>
      <c r="P59" s="98">
        <v>0.5</v>
      </c>
      <c r="Q59" s="47"/>
    </row>
    <row r="60" spans="1:17" ht="13.5" customHeight="1" x14ac:dyDescent="0.3">
      <c r="A60" s="47"/>
      <c r="C60" s="99" t="s">
        <v>29</v>
      </c>
      <c r="D60" s="78"/>
      <c r="E60" s="100">
        <f t="shared" ref="E60:P60" si="15">E43*E58*E59</f>
        <v>1019.4708333333332</v>
      </c>
      <c r="F60" s="100">
        <f t="shared" si="15"/>
        <v>1196.6608333333331</v>
      </c>
      <c r="G60" s="100">
        <f t="shared" si="15"/>
        <v>1587.7983333333329</v>
      </c>
      <c r="H60" s="100">
        <f t="shared" si="15"/>
        <v>1851.698333333333</v>
      </c>
      <c r="I60" s="100">
        <f t="shared" si="15"/>
        <v>1854.5258333333331</v>
      </c>
      <c r="J60" s="100">
        <f t="shared" si="15"/>
        <v>2050.2516666666666</v>
      </c>
      <c r="K60" s="100">
        <f t="shared" si="15"/>
        <v>2090.1508333333331</v>
      </c>
      <c r="L60" s="100">
        <f t="shared" si="15"/>
        <v>2020.0916666666665</v>
      </c>
      <c r="M60" s="100">
        <f t="shared" si="15"/>
        <v>1783.8383333333331</v>
      </c>
      <c r="N60" s="100">
        <f t="shared" si="15"/>
        <v>1479.7249999999997</v>
      </c>
      <c r="O60" s="100">
        <f t="shared" si="15"/>
        <v>1255.7241666666664</v>
      </c>
      <c r="P60" s="100">
        <f t="shared" si="15"/>
        <v>1103.6674999999998</v>
      </c>
      <c r="Q60" s="47"/>
    </row>
    <row r="61" spans="1:17" ht="13.5" customHeight="1" x14ac:dyDescent="0.3">
      <c r="A61" s="47"/>
      <c r="C61" s="53"/>
      <c r="E61" s="54"/>
      <c r="F61" s="54"/>
      <c r="G61" s="54"/>
      <c r="H61" s="54"/>
      <c r="I61" s="54"/>
      <c r="J61" s="54"/>
      <c r="K61" s="54"/>
      <c r="L61" s="54"/>
      <c r="M61" s="54"/>
      <c r="N61" s="54"/>
      <c r="O61" s="54"/>
      <c r="P61" s="54"/>
      <c r="Q61" s="47"/>
    </row>
    <row r="62" spans="1:17" ht="13.5" customHeight="1" x14ac:dyDescent="0.3">
      <c r="A62" s="47"/>
      <c r="C62" s="49" t="s">
        <v>36</v>
      </c>
      <c r="E62" s="54"/>
      <c r="F62" s="54"/>
      <c r="G62" s="54"/>
      <c r="H62" s="54"/>
      <c r="I62" s="54"/>
      <c r="J62" s="54"/>
      <c r="K62" s="54"/>
      <c r="L62" s="54"/>
      <c r="M62" s="54"/>
      <c r="N62" s="54"/>
      <c r="O62" s="54"/>
      <c r="P62" s="54"/>
      <c r="Q62" s="47"/>
    </row>
    <row r="63" spans="1:17" ht="13.5" customHeight="1" x14ac:dyDescent="0.3">
      <c r="A63" s="47"/>
      <c r="C63" s="82"/>
      <c r="D63" s="75" t="s">
        <v>21</v>
      </c>
      <c r="E63" s="135">
        <f>E54-E58</f>
        <v>5806.6666666666661</v>
      </c>
      <c r="F63" s="135">
        <f t="shared" ref="F63:P63" si="16">F54-F58</f>
        <v>6867.5</v>
      </c>
      <c r="G63" s="135">
        <f t="shared" si="16"/>
        <v>5460.5</v>
      </c>
      <c r="H63" s="135">
        <f t="shared" si="16"/>
        <v>5572.1666666666679</v>
      </c>
      <c r="I63" s="135">
        <f t="shared" si="16"/>
        <v>6945.6666666666679</v>
      </c>
      <c r="J63" s="135">
        <f t="shared" si="16"/>
        <v>6878.6666666666679</v>
      </c>
      <c r="K63" s="135">
        <f t="shared" si="16"/>
        <v>6767</v>
      </c>
      <c r="L63" s="135">
        <f t="shared" si="16"/>
        <v>6644.1666666666679</v>
      </c>
      <c r="M63" s="135">
        <f t="shared" si="16"/>
        <v>5505.1666666666679</v>
      </c>
      <c r="N63" s="135">
        <f t="shared" si="16"/>
        <v>4946.8333333333394</v>
      </c>
      <c r="O63" s="135">
        <f t="shared" si="16"/>
        <v>8687.6666666666679</v>
      </c>
      <c r="P63" s="135">
        <f t="shared" si="16"/>
        <v>6878.6666666666661</v>
      </c>
      <c r="Q63" s="47"/>
    </row>
    <row r="64" spans="1:17" ht="13.5" customHeight="1" x14ac:dyDescent="0.3">
      <c r="A64" s="47"/>
      <c r="C64" s="76"/>
      <c r="D64" s="77" t="s">
        <v>20</v>
      </c>
      <c r="E64" s="136">
        <f>E55</f>
        <v>17531.666666666668</v>
      </c>
      <c r="F64" s="136">
        <f t="shared" ref="F64:P65" si="17">F55</f>
        <v>16626.666666666668</v>
      </c>
      <c r="G64" s="136">
        <f t="shared" si="17"/>
        <v>20680.666666666668</v>
      </c>
      <c r="H64" s="136">
        <f t="shared" si="17"/>
        <v>21461.333333333336</v>
      </c>
      <c r="I64" s="136">
        <f t="shared" si="17"/>
        <v>21786.166666666668</v>
      </c>
      <c r="J64" s="136">
        <f t="shared" si="17"/>
        <v>21930.666666666668</v>
      </c>
      <c r="K64" s="136">
        <f t="shared" si="17"/>
        <v>25024.500000000004</v>
      </c>
      <c r="L64" s="136">
        <f t="shared" si="17"/>
        <v>23651.000000000004</v>
      </c>
      <c r="M64" s="136">
        <f t="shared" si="17"/>
        <v>20533.333333333336</v>
      </c>
      <c r="N64" s="136">
        <f t="shared" si="17"/>
        <v>20200.500000000004</v>
      </c>
      <c r="O64" s="136">
        <f t="shared" si="17"/>
        <v>20320.000000000004</v>
      </c>
      <c r="P64" s="136">
        <f t="shared" si="17"/>
        <v>19664.500000000004</v>
      </c>
      <c r="Q64" s="47"/>
    </row>
    <row r="65" spans="1:17" ht="13.5" customHeight="1" x14ac:dyDescent="0.3">
      <c r="A65" s="47"/>
      <c r="C65" s="92"/>
      <c r="D65" s="78" t="s">
        <v>19</v>
      </c>
      <c r="E65" s="137">
        <f>E56</f>
        <v>12897.500000000002</v>
      </c>
      <c r="F65" s="137">
        <f t="shared" si="17"/>
        <v>14248.666666666668</v>
      </c>
      <c r="G65" s="137">
        <f t="shared" si="17"/>
        <v>30295.166666666672</v>
      </c>
      <c r="H65" s="137">
        <f t="shared" si="17"/>
        <v>36085.333333333336</v>
      </c>
      <c r="I65" s="137">
        <f t="shared" si="17"/>
        <v>37185.000000000007</v>
      </c>
      <c r="J65" s="137">
        <f t="shared" si="17"/>
        <v>41109.333333333336</v>
      </c>
      <c r="K65" s="137">
        <f t="shared" si="17"/>
        <v>42500.333333333336</v>
      </c>
      <c r="L65" s="137">
        <f t="shared" si="17"/>
        <v>41506.500000000007</v>
      </c>
      <c r="M65" s="137">
        <f t="shared" si="17"/>
        <v>34773.333333333336</v>
      </c>
      <c r="N65" s="137">
        <f t="shared" si="17"/>
        <v>27447.666666666668</v>
      </c>
      <c r="O65" s="137">
        <f t="shared" si="17"/>
        <v>14016.000000000002</v>
      </c>
      <c r="P65" s="137">
        <f t="shared" si="17"/>
        <v>12685.333333333334</v>
      </c>
      <c r="Q65" s="47"/>
    </row>
    <row r="66" spans="1:17" ht="13.5" customHeight="1" x14ac:dyDescent="0.3">
      <c r="A66" s="47"/>
      <c r="C66" s="50"/>
      <c r="E66" s="51"/>
      <c r="F66" s="51"/>
      <c r="G66" s="51"/>
      <c r="H66" s="51"/>
      <c r="I66" s="51"/>
      <c r="J66" s="51"/>
      <c r="K66" s="51"/>
      <c r="L66" s="51"/>
      <c r="M66" s="51"/>
      <c r="N66" s="51"/>
      <c r="O66" s="51"/>
      <c r="P66" s="51"/>
      <c r="Q66" s="47"/>
    </row>
    <row r="67" spans="1:17" ht="13.5" customHeight="1" x14ac:dyDescent="0.3">
      <c r="A67" s="47"/>
      <c r="C67" s="52" t="s">
        <v>30</v>
      </c>
      <c r="E67" s="128"/>
      <c r="F67" s="128"/>
      <c r="G67" s="51"/>
      <c r="H67" s="51"/>
      <c r="I67" s="51"/>
      <c r="J67" s="51"/>
      <c r="K67" s="51"/>
      <c r="L67" s="51"/>
      <c r="M67" s="51"/>
      <c r="N67" s="51"/>
      <c r="O67" s="51"/>
      <c r="P67" s="51"/>
      <c r="Q67" s="47"/>
    </row>
    <row r="68" spans="1:17" s="56" customFormat="1" ht="13.5" customHeight="1" x14ac:dyDescent="0.3">
      <c r="A68" s="55"/>
      <c r="C68" s="101"/>
      <c r="D68" s="102" t="s">
        <v>21</v>
      </c>
      <c r="E68" s="103">
        <f>0.5</f>
        <v>0.5</v>
      </c>
      <c r="F68" s="103">
        <f t="shared" ref="F68:P68" si="18">0.5</f>
        <v>0.5</v>
      </c>
      <c r="G68" s="103">
        <f t="shared" si="18"/>
        <v>0.5</v>
      </c>
      <c r="H68" s="103">
        <f t="shared" si="18"/>
        <v>0.5</v>
      </c>
      <c r="I68" s="103">
        <f t="shared" si="18"/>
        <v>0.5</v>
      </c>
      <c r="J68" s="103">
        <f t="shared" si="18"/>
        <v>0.5</v>
      </c>
      <c r="K68" s="103">
        <f t="shared" si="18"/>
        <v>0.5</v>
      </c>
      <c r="L68" s="103">
        <f t="shared" si="18"/>
        <v>0.5</v>
      </c>
      <c r="M68" s="103">
        <f t="shared" si="18"/>
        <v>0.5</v>
      </c>
      <c r="N68" s="103">
        <f t="shared" si="18"/>
        <v>0.5</v>
      </c>
      <c r="O68" s="103">
        <f t="shared" si="18"/>
        <v>0.5</v>
      </c>
      <c r="P68" s="103">
        <f t="shared" si="18"/>
        <v>0.5</v>
      </c>
      <c r="Q68" s="55"/>
    </row>
    <row r="69" spans="1:17" s="56" customFormat="1" ht="13.5" customHeight="1" x14ac:dyDescent="0.3">
      <c r="A69" s="55"/>
      <c r="C69" s="104"/>
      <c r="D69" s="105" t="s">
        <v>20</v>
      </c>
      <c r="E69" s="106">
        <v>0.9</v>
      </c>
      <c r="F69" s="106">
        <v>0.9</v>
      </c>
      <c r="G69" s="106">
        <v>0.9</v>
      </c>
      <c r="H69" s="106">
        <v>0.9</v>
      </c>
      <c r="I69" s="106">
        <v>1.1000000000000001</v>
      </c>
      <c r="J69" s="106">
        <v>1.1000000000000001</v>
      </c>
      <c r="K69" s="106">
        <v>1.1000000000000001</v>
      </c>
      <c r="L69" s="106">
        <v>1.1000000000000001</v>
      </c>
      <c r="M69" s="106">
        <v>1.1000000000000001</v>
      </c>
      <c r="N69" s="106">
        <v>0.9</v>
      </c>
      <c r="O69" s="106">
        <v>0.9</v>
      </c>
      <c r="P69" s="106">
        <v>0.9</v>
      </c>
      <c r="Q69" s="55"/>
    </row>
    <row r="70" spans="1:17" s="56" customFormat="1" ht="13.5" customHeight="1" x14ac:dyDescent="0.3">
      <c r="A70" s="55"/>
      <c r="C70" s="107"/>
      <c r="D70" s="108" t="s">
        <v>19</v>
      </c>
      <c r="E70" s="109">
        <v>1.3</v>
      </c>
      <c r="F70" s="109">
        <v>1.3</v>
      </c>
      <c r="G70" s="109">
        <v>1.3</v>
      </c>
      <c r="H70" s="109">
        <v>1.3</v>
      </c>
      <c r="I70" s="109">
        <v>2.25</v>
      </c>
      <c r="J70" s="109">
        <v>2.25</v>
      </c>
      <c r="K70" s="109">
        <v>2.25</v>
      </c>
      <c r="L70" s="109">
        <v>2.25</v>
      </c>
      <c r="M70" s="109">
        <v>2.25</v>
      </c>
      <c r="N70" s="109">
        <v>1.3</v>
      </c>
      <c r="O70" s="109">
        <v>1.3</v>
      </c>
      <c r="P70" s="109">
        <v>1.3</v>
      </c>
      <c r="Q70" s="55"/>
    </row>
    <row r="71" spans="1:17" s="58" customFormat="1" ht="13.5" customHeight="1" x14ac:dyDescent="0.3">
      <c r="A71" s="57"/>
      <c r="C71" s="59" t="s">
        <v>45</v>
      </c>
      <c r="E71" s="60"/>
      <c r="F71" s="60"/>
      <c r="G71" s="60"/>
      <c r="H71" s="60"/>
      <c r="I71" s="60"/>
      <c r="J71" s="60"/>
      <c r="K71" s="60"/>
      <c r="L71" s="60"/>
      <c r="M71" s="60"/>
      <c r="N71" s="60"/>
      <c r="O71" s="60"/>
      <c r="P71" s="60"/>
      <c r="Q71" s="57"/>
    </row>
    <row r="72" spans="1:17" s="62" customFormat="1" ht="13.5" customHeight="1" x14ac:dyDescent="0.3">
      <c r="A72" s="61"/>
      <c r="C72" s="110"/>
      <c r="D72" s="111" t="s">
        <v>21</v>
      </c>
      <c r="E72" s="112">
        <f>$E$43*E68</f>
        <v>7.2499999999999995E-2</v>
      </c>
      <c r="F72" s="112">
        <f t="shared" ref="F72:P72" si="19">$E$43*F68</f>
        <v>7.2499999999999995E-2</v>
      </c>
      <c r="G72" s="112">
        <f t="shared" si="19"/>
        <v>7.2499999999999995E-2</v>
      </c>
      <c r="H72" s="112">
        <f t="shared" si="19"/>
        <v>7.2499999999999995E-2</v>
      </c>
      <c r="I72" s="112">
        <f t="shared" si="19"/>
        <v>7.2499999999999995E-2</v>
      </c>
      <c r="J72" s="112">
        <f t="shared" si="19"/>
        <v>7.2499999999999995E-2</v>
      </c>
      <c r="K72" s="112">
        <f t="shared" si="19"/>
        <v>7.2499999999999995E-2</v>
      </c>
      <c r="L72" s="112">
        <f t="shared" si="19"/>
        <v>7.2499999999999995E-2</v>
      </c>
      <c r="M72" s="112">
        <f t="shared" si="19"/>
        <v>7.2499999999999995E-2</v>
      </c>
      <c r="N72" s="112">
        <f t="shared" si="19"/>
        <v>7.2499999999999995E-2</v>
      </c>
      <c r="O72" s="112">
        <f t="shared" si="19"/>
        <v>7.2499999999999995E-2</v>
      </c>
      <c r="P72" s="112">
        <f t="shared" si="19"/>
        <v>7.2499999999999995E-2</v>
      </c>
      <c r="Q72" s="61"/>
    </row>
    <row r="73" spans="1:17" s="62" customFormat="1" ht="13.5" customHeight="1" x14ac:dyDescent="0.3">
      <c r="A73" s="61"/>
      <c r="C73" s="113"/>
      <c r="D73" s="114" t="s">
        <v>20</v>
      </c>
      <c r="E73" s="115">
        <f t="shared" ref="E73:P74" si="20">$E$43*E69</f>
        <v>0.1305</v>
      </c>
      <c r="F73" s="115">
        <f t="shared" si="20"/>
        <v>0.1305</v>
      </c>
      <c r="G73" s="115">
        <f t="shared" si="20"/>
        <v>0.1305</v>
      </c>
      <c r="H73" s="115">
        <f t="shared" si="20"/>
        <v>0.1305</v>
      </c>
      <c r="I73" s="115">
        <f t="shared" si="20"/>
        <v>0.1595</v>
      </c>
      <c r="J73" s="115">
        <f t="shared" si="20"/>
        <v>0.1595</v>
      </c>
      <c r="K73" s="115">
        <f t="shared" si="20"/>
        <v>0.1595</v>
      </c>
      <c r="L73" s="115">
        <f t="shared" si="20"/>
        <v>0.1595</v>
      </c>
      <c r="M73" s="115">
        <f t="shared" si="20"/>
        <v>0.1595</v>
      </c>
      <c r="N73" s="115">
        <f t="shared" si="20"/>
        <v>0.1305</v>
      </c>
      <c r="O73" s="115">
        <f t="shared" si="20"/>
        <v>0.1305</v>
      </c>
      <c r="P73" s="115">
        <f t="shared" si="20"/>
        <v>0.1305</v>
      </c>
      <c r="Q73" s="61"/>
    </row>
    <row r="74" spans="1:17" s="62" customFormat="1" ht="13.5" customHeight="1" x14ac:dyDescent="0.3">
      <c r="A74" s="61"/>
      <c r="C74" s="116"/>
      <c r="D74" s="117" t="s">
        <v>19</v>
      </c>
      <c r="E74" s="118">
        <f t="shared" si="20"/>
        <v>0.1885</v>
      </c>
      <c r="F74" s="118">
        <f t="shared" si="20"/>
        <v>0.1885</v>
      </c>
      <c r="G74" s="118">
        <f t="shared" si="20"/>
        <v>0.1885</v>
      </c>
      <c r="H74" s="118">
        <f t="shared" si="20"/>
        <v>0.1885</v>
      </c>
      <c r="I74" s="118">
        <f t="shared" si="20"/>
        <v>0.32624999999999998</v>
      </c>
      <c r="J74" s="118">
        <f t="shared" si="20"/>
        <v>0.32624999999999998</v>
      </c>
      <c r="K74" s="118">
        <f t="shared" si="20"/>
        <v>0.32624999999999998</v>
      </c>
      <c r="L74" s="118">
        <f t="shared" si="20"/>
        <v>0.32624999999999998</v>
      </c>
      <c r="M74" s="118">
        <f t="shared" si="20"/>
        <v>0.32624999999999998</v>
      </c>
      <c r="N74" s="118">
        <f t="shared" si="20"/>
        <v>0.1885</v>
      </c>
      <c r="O74" s="118">
        <f t="shared" si="20"/>
        <v>0.1885</v>
      </c>
      <c r="P74" s="118">
        <f t="shared" si="20"/>
        <v>0.1885</v>
      </c>
      <c r="Q74" s="61"/>
    </row>
    <row r="75" spans="1:17" s="66" customFormat="1" x14ac:dyDescent="0.3">
      <c r="A75" s="65"/>
      <c r="C75" s="67" t="s">
        <v>46</v>
      </c>
      <c r="E75" s="68"/>
      <c r="F75" s="68"/>
      <c r="G75" s="68"/>
      <c r="H75" s="68"/>
      <c r="I75" s="68"/>
      <c r="J75" s="68"/>
      <c r="K75" s="68"/>
      <c r="L75" s="68"/>
      <c r="M75" s="68"/>
      <c r="N75" s="68"/>
      <c r="O75" s="68"/>
      <c r="P75" s="68"/>
      <c r="Q75" s="65"/>
    </row>
    <row r="76" spans="1:17" s="62" customFormat="1" x14ac:dyDescent="0.3">
      <c r="A76" s="61"/>
      <c r="C76" s="63"/>
      <c r="D76" s="62" t="s">
        <v>50</v>
      </c>
      <c r="E76" s="64">
        <f>$E$43*E59</f>
        <v>7.2499999999999995E-2</v>
      </c>
      <c r="F76" s="64">
        <f t="shared" ref="F76:P76" si="21">$E$43*F59</f>
        <v>7.2499999999999995E-2</v>
      </c>
      <c r="G76" s="64">
        <f t="shared" si="21"/>
        <v>7.2499999999999995E-2</v>
      </c>
      <c r="H76" s="64">
        <f t="shared" si="21"/>
        <v>7.2499999999999995E-2</v>
      </c>
      <c r="I76" s="64">
        <f t="shared" si="21"/>
        <v>7.2499999999999995E-2</v>
      </c>
      <c r="J76" s="64">
        <f t="shared" si="21"/>
        <v>7.2499999999999995E-2</v>
      </c>
      <c r="K76" s="64">
        <f t="shared" si="21"/>
        <v>7.2499999999999995E-2</v>
      </c>
      <c r="L76" s="64">
        <f t="shared" si="21"/>
        <v>7.2499999999999995E-2</v>
      </c>
      <c r="M76" s="64">
        <f t="shared" si="21"/>
        <v>7.2499999999999995E-2</v>
      </c>
      <c r="N76" s="64">
        <f t="shared" si="21"/>
        <v>7.2499999999999995E-2</v>
      </c>
      <c r="O76" s="64">
        <f t="shared" si="21"/>
        <v>7.2499999999999995E-2</v>
      </c>
      <c r="P76" s="64">
        <f t="shared" si="21"/>
        <v>7.2499999999999995E-2</v>
      </c>
      <c r="Q76" s="61"/>
    </row>
    <row r="77" spans="1:17" x14ac:dyDescent="0.3">
      <c r="A77" s="47"/>
      <c r="C77" s="52" t="s">
        <v>31</v>
      </c>
      <c r="E77" s="51"/>
      <c r="F77" s="51"/>
      <c r="G77" s="51"/>
      <c r="H77" s="51"/>
      <c r="I77" s="51"/>
      <c r="J77" s="51"/>
      <c r="K77" s="51"/>
      <c r="L77" s="51"/>
      <c r="M77" s="51"/>
      <c r="N77" s="51"/>
      <c r="O77" s="51"/>
      <c r="P77" s="51"/>
      <c r="Q77" s="47"/>
    </row>
    <row r="78" spans="1:17" ht="16.5" customHeight="1" x14ac:dyDescent="0.3">
      <c r="C78" s="75"/>
      <c r="D78" s="75" t="s">
        <v>21</v>
      </c>
      <c r="E78" s="119">
        <f t="shared" ref="E78:P79" si="22">E63*E68*$E$43</f>
        <v>420.98333333333323</v>
      </c>
      <c r="F78" s="119">
        <f t="shared" si="22"/>
        <v>497.89374999999995</v>
      </c>
      <c r="G78" s="119">
        <f t="shared" si="22"/>
        <v>395.88624999999996</v>
      </c>
      <c r="H78" s="119">
        <f t="shared" si="22"/>
        <v>403.98208333333338</v>
      </c>
      <c r="I78" s="119">
        <f t="shared" si="22"/>
        <v>503.56083333333339</v>
      </c>
      <c r="J78" s="119">
        <f t="shared" si="22"/>
        <v>498.70333333333338</v>
      </c>
      <c r="K78" s="119">
        <f t="shared" si="22"/>
        <v>490.60749999999996</v>
      </c>
      <c r="L78" s="119">
        <f t="shared" si="22"/>
        <v>481.70208333333341</v>
      </c>
      <c r="M78" s="119">
        <f t="shared" si="22"/>
        <v>399.12458333333342</v>
      </c>
      <c r="N78" s="119">
        <f t="shared" si="22"/>
        <v>358.64541666666707</v>
      </c>
      <c r="O78" s="119">
        <f t="shared" si="22"/>
        <v>629.85583333333341</v>
      </c>
      <c r="P78" s="119">
        <f t="shared" si="22"/>
        <v>498.70333333333326</v>
      </c>
    </row>
    <row r="79" spans="1:17" x14ac:dyDescent="0.3">
      <c r="C79" s="77"/>
      <c r="D79" s="77" t="s">
        <v>20</v>
      </c>
      <c r="E79" s="120">
        <f t="shared" si="22"/>
        <v>2287.8825000000002</v>
      </c>
      <c r="F79" s="120">
        <f t="shared" si="22"/>
        <v>2169.7800000000002</v>
      </c>
      <c r="G79" s="120">
        <f t="shared" si="22"/>
        <v>2698.8270000000002</v>
      </c>
      <c r="H79" s="120">
        <f t="shared" si="22"/>
        <v>2800.7040000000006</v>
      </c>
      <c r="I79" s="120">
        <f t="shared" si="22"/>
        <v>3474.8935833333335</v>
      </c>
      <c r="J79" s="120">
        <f t="shared" si="22"/>
        <v>3497.9413333333337</v>
      </c>
      <c r="K79" s="120">
        <f t="shared" si="22"/>
        <v>3991.4077500000008</v>
      </c>
      <c r="L79" s="120">
        <f t="shared" si="22"/>
        <v>3772.3345000000004</v>
      </c>
      <c r="M79" s="120">
        <f t="shared" si="22"/>
        <v>3275.0666666666671</v>
      </c>
      <c r="N79" s="120">
        <f t="shared" si="22"/>
        <v>2636.1652500000005</v>
      </c>
      <c r="O79" s="120">
        <f t="shared" si="22"/>
        <v>2651.76</v>
      </c>
      <c r="P79" s="120">
        <f t="shared" si="22"/>
        <v>2566.2172500000001</v>
      </c>
    </row>
    <row r="80" spans="1:17" x14ac:dyDescent="0.3">
      <c r="C80" s="77"/>
      <c r="D80" s="77" t="s">
        <v>19</v>
      </c>
      <c r="E80" s="120">
        <f t="shared" ref="E80:P80" si="23">E43*E65*E70</f>
        <v>2431.17875</v>
      </c>
      <c r="F80" s="120">
        <f t="shared" si="23"/>
        <v>2685.8736666666668</v>
      </c>
      <c r="G80" s="120">
        <f t="shared" si="23"/>
        <v>5710.6389166666668</v>
      </c>
      <c r="H80" s="120">
        <f t="shared" si="23"/>
        <v>6802.0853333333334</v>
      </c>
      <c r="I80" s="120">
        <f t="shared" si="23"/>
        <v>12131.606250000001</v>
      </c>
      <c r="J80" s="120">
        <f t="shared" si="23"/>
        <v>13411.92</v>
      </c>
      <c r="K80" s="120">
        <f t="shared" si="23"/>
        <v>13865.733749999999</v>
      </c>
      <c r="L80" s="120">
        <f t="shared" si="23"/>
        <v>13541.495625000003</v>
      </c>
      <c r="M80" s="120">
        <f t="shared" si="23"/>
        <v>11344.8</v>
      </c>
      <c r="N80" s="120">
        <f t="shared" si="23"/>
        <v>5173.8851666666669</v>
      </c>
      <c r="O80" s="120">
        <f t="shared" si="23"/>
        <v>2642.0160000000001</v>
      </c>
      <c r="P80" s="120">
        <f t="shared" si="23"/>
        <v>2391.1853333333333</v>
      </c>
    </row>
    <row r="81" spans="3:16" s="58" customFormat="1" x14ac:dyDescent="0.3">
      <c r="C81" s="121" t="s">
        <v>32</v>
      </c>
      <c r="D81" s="123"/>
      <c r="E81" s="124">
        <f>SUM(E78:E80)</f>
        <v>5140.0445833333333</v>
      </c>
      <c r="F81" s="124">
        <f t="shared" ref="F81:P81" si="24">SUM(F78:F80)</f>
        <v>5353.5474166666663</v>
      </c>
      <c r="G81" s="124">
        <f t="shared" si="24"/>
        <v>8805.3521666666675</v>
      </c>
      <c r="H81" s="124">
        <f t="shared" si="24"/>
        <v>10006.771416666666</v>
      </c>
      <c r="I81" s="124">
        <f t="shared" si="24"/>
        <v>16110.060666666668</v>
      </c>
      <c r="J81" s="124">
        <f t="shared" si="24"/>
        <v>17408.564666666665</v>
      </c>
      <c r="K81" s="124">
        <f t="shared" si="24"/>
        <v>18347.749</v>
      </c>
      <c r="L81" s="124">
        <f t="shared" si="24"/>
        <v>17795.532208333338</v>
      </c>
      <c r="M81" s="124">
        <f t="shared" si="24"/>
        <v>15018.991249999999</v>
      </c>
      <c r="N81" s="124">
        <f t="shared" si="24"/>
        <v>8168.695833333335</v>
      </c>
      <c r="O81" s="124">
        <f t="shared" si="24"/>
        <v>5923.6318333333338</v>
      </c>
      <c r="P81" s="124">
        <f t="shared" si="24"/>
        <v>5456.1059166666673</v>
      </c>
    </row>
    <row r="84" spans="3:16" x14ac:dyDescent="0.3">
      <c r="C84" s="49" t="s">
        <v>40</v>
      </c>
      <c r="F84" s="142">
        <f>SUM(E44:P44)/Q39</f>
        <v>0.16343125281825069</v>
      </c>
      <c r="G84" s="69" t="s">
        <v>34</v>
      </c>
    </row>
    <row r="86" spans="3:16" s="58" customFormat="1" x14ac:dyDescent="0.3">
      <c r="C86" s="70" t="s">
        <v>49</v>
      </c>
    </row>
    <row r="87" spans="3:16" s="58" customFormat="1" x14ac:dyDescent="0.3">
      <c r="E87" s="71">
        <f>E81+E60</f>
        <v>6159.5154166666662</v>
      </c>
      <c r="F87" s="71">
        <f t="shared" ref="F87:P87" si="25">F81+F60</f>
        <v>6550.2082499999997</v>
      </c>
      <c r="G87" s="71">
        <f t="shared" si="25"/>
        <v>10393.1505</v>
      </c>
      <c r="H87" s="71">
        <f t="shared" si="25"/>
        <v>11858.46975</v>
      </c>
      <c r="I87" s="71">
        <f t="shared" si="25"/>
        <v>17964.586500000001</v>
      </c>
      <c r="J87" s="71">
        <f t="shared" si="25"/>
        <v>19458.816333333332</v>
      </c>
      <c r="K87" s="71">
        <f t="shared" si="25"/>
        <v>20437.899833333333</v>
      </c>
      <c r="L87" s="71">
        <f t="shared" si="25"/>
        <v>19815.623875000005</v>
      </c>
      <c r="M87" s="71">
        <f t="shared" si="25"/>
        <v>16802.829583333332</v>
      </c>
      <c r="N87" s="71">
        <f t="shared" si="25"/>
        <v>9648.4208333333354</v>
      </c>
      <c r="O87" s="71">
        <f t="shared" si="25"/>
        <v>7179.3559999999998</v>
      </c>
      <c r="P87" s="71">
        <f t="shared" si="25"/>
        <v>6559.7734166666669</v>
      </c>
    </row>
    <row r="88" spans="3:16" s="58" customFormat="1" x14ac:dyDescent="0.3"/>
    <row r="89" spans="3:16" s="72" customFormat="1" x14ac:dyDescent="0.3">
      <c r="C89" s="73" t="s">
        <v>47</v>
      </c>
      <c r="E89" s="74">
        <f>E87*1.15</f>
        <v>7083.4427291666652</v>
      </c>
      <c r="F89" s="74">
        <f t="shared" ref="F89:P89" si="26">F87*1.15</f>
        <v>7532.7394874999991</v>
      </c>
      <c r="G89" s="74">
        <f t="shared" si="26"/>
        <v>11952.123075</v>
      </c>
      <c r="H89" s="74">
        <f t="shared" si="26"/>
        <v>13637.240212499999</v>
      </c>
      <c r="I89" s="74">
        <f t="shared" si="26"/>
        <v>20659.274474999998</v>
      </c>
      <c r="J89" s="74">
        <f t="shared" si="26"/>
        <v>22377.638783333332</v>
      </c>
      <c r="K89" s="74">
        <f t="shared" si="26"/>
        <v>23503.584808333329</v>
      </c>
      <c r="L89" s="74">
        <f t="shared" si="26"/>
        <v>22787.967456250004</v>
      </c>
      <c r="M89" s="74">
        <f t="shared" si="26"/>
        <v>19323.25402083333</v>
      </c>
      <c r="N89" s="74">
        <f t="shared" si="26"/>
        <v>11095.683958333335</v>
      </c>
      <c r="O89" s="74">
        <f t="shared" si="26"/>
        <v>8256.259399999999</v>
      </c>
      <c r="P89" s="74">
        <f t="shared" si="26"/>
        <v>7543.739429166666</v>
      </c>
    </row>
    <row r="92" spans="3:16" x14ac:dyDescent="0.3">
      <c r="D92" s="2" t="s">
        <v>54</v>
      </c>
      <c r="E92" s="141">
        <f>Q39</f>
        <v>935125</v>
      </c>
    </row>
    <row r="93" spans="3:16" x14ac:dyDescent="0.3">
      <c r="D93" s="2" t="s">
        <v>52</v>
      </c>
      <c r="E93" s="140">
        <f>Q44</f>
        <v>152828.65029166668</v>
      </c>
    </row>
    <row r="94" spans="3:16" x14ac:dyDescent="0.3">
      <c r="D94" s="2" t="s">
        <v>53</v>
      </c>
      <c r="E94" s="140">
        <f>Q46</f>
        <v>175752.94783541665</v>
      </c>
    </row>
  </sheetData>
  <mergeCells count="4">
    <mergeCell ref="C9:C32"/>
    <mergeCell ref="A48:Q48"/>
    <mergeCell ref="A49:Q49"/>
    <mergeCell ref="E51:P51"/>
  </mergeCells>
  <pageMargins left="0.75" right="0.75" top="0.75" bottom="0.75" header="0.5" footer="0.5"/>
  <pageSetup scale="38"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4"/>
  <sheetViews>
    <sheetView showGridLines="0" topLeftCell="C1" zoomScaleSheetLayoutView="145" workbookViewId="0">
      <selection activeCell="N71" sqref="N71"/>
    </sheetView>
  </sheetViews>
  <sheetFormatPr defaultColWidth="8.90625" defaultRowHeight="13" x14ac:dyDescent="0.3"/>
  <cols>
    <col min="1" max="1" width="1.36328125" style="2" customWidth="1"/>
    <col min="2" max="2" width="13" style="2" customWidth="1"/>
    <col min="3" max="3" width="14.90625" style="2" customWidth="1"/>
    <col min="4" max="4" width="19" style="2" customWidth="1"/>
    <col min="5" max="17" width="14" style="2" customWidth="1"/>
    <col min="18" max="18" width="8.90625" style="2"/>
    <col min="19" max="19" width="12.6328125" style="2" bestFit="1" customWidth="1"/>
    <col min="20" max="16384" width="8.90625" style="2"/>
  </cols>
  <sheetData>
    <row r="1" spans="2:17" ht="19" thickBot="1" x14ac:dyDescent="0.5">
      <c r="B1" s="93" t="s">
        <v>22</v>
      </c>
      <c r="C1"/>
      <c r="D1"/>
      <c r="E1"/>
      <c r="F1"/>
      <c r="G1"/>
      <c r="H1"/>
      <c r="I1"/>
      <c r="J1"/>
      <c r="K1"/>
      <c r="L1"/>
      <c r="M1"/>
      <c r="N1"/>
      <c r="O1"/>
      <c r="P1"/>
      <c r="Q1"/>
    </row>
    <row r="2" spans="2:17" x14ac:dyDescent="0.3">
      <c r="B2" s="95" t="s">
        <v>26</v>
      </c>
      <c r="C2" s="94"/>
      <c r="D2" s="94"/>
      <c r="E2" s="94"/>
      <c r="F2" s="94"/>
      <c r="G2" s="94"/>
      <c r="H2" s="94"/>
      <c r="I2" s="94"/>
      <c r="J2" s="94"/>
      <c r="K2" s="94"/>
      <c r="L2" s="94"/>
      <c r="M2" s="94"/>
      <c r="N2" s="94"/>
      <c r="O2" s="94"/>
      <c r="P2" s="94"/>
      <c r="Q2" s="94"/>
    </row>
    <row r="3" spans="2:17" ht="3.75" customHeight="1" x14ac:dyDescent="0.3"/>
    <row r="4" spans="2:17" ht="12.75" customHeight="1" x14ac:dyDescent="0.3">
      <c r="B4" s="3" t="s">
        <v>35</v>
      </c>
      <c r="C4" s="4"/>
      <c r="D4" s="4"/>
      <c r="E4" s="4"/>
      <c r="F4" s="4"/>
      <c r="G4" s="4"/>
      <c r="H4" s="4"/>
      <c r="I4" s="4"/>
      <c r="J4" s="4"/>
      <c r="K4" s="4"/>
      <c r="L4" s="4"/>
      <c r="M4" s="4"/>
      <c r="N4" s="4"/>
      <c r="O4" s="4"/>
      <c r="P4" s="4"/>
      <c r="Q4" s="5"/>
    </row>
    <row r="6" spans="2:17" s="6" customFormat="1" ht="9" customHeight="1" x14ac:dyDescent="0.3">
      <c r="B6" s="7"/>
      <c r="C6" s="7"/>
      <c r="D6" s="7"/>
      <c r="E6" s="8" t="s">
        <v>0</v>
      </c>
      <c r="F6" s="9"/>
      <c r="G6" s="9"/>
      <c r="H6" s="9"/>
      <c r="I6" s="9"/>
      <c r="J6" s="9"/>
      <c r="K6" s="9"/>
      <c r="L6" s="9"/>
      <c r="M6" s="9"/>
      <c r="N6" s="9"/>
      <c r="O6" s="9"/>
      <c r="P6" s="9"/>
    </row>
    <row r="7" spans="2:17" ht="13.5" thickBot="1" x14ac:dyDescent="0.35">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0.5" customHeight="1" thickBot="1" x14ac:dyDescent="0.35">
      <c r="B8" s="79" t="s">
        <v>42</v>
      </c>
      <c r="C8" s="10"/>
      <c r="D8" s="7"/>
      <c r="E8" s="13">
        <v>1</v>
      </c>
      <c r="F8" s="13">
        <v>2</v>
      </c>
      <c r="G8" s="13">
        <v>3</v>
      </c>
      <c r="H8" s="13">
        <v>4</v>
      </c>
      <c r="I8" s="13">
        <v>5</v>
      </c>
      <c r="J8" s="13">
        <v>6</v>
      </c>
      <c r="K8" s="13">
        <v>7</v>
      </c>
      <c r="L8" s="13">
        <v>8</v>
      </c>
      <c r="M8" s="13">
        <v>9</v>
      </c>
      <c r="N8" s="13">
        <v>10</v>
      </c>
      <c r="O8" s="13">
        <v>11</v>
      </c>
      <c r="P8" s="13">
        <v>12</v>
      </c>
    </row>
    <row r="9" spans="2:17" x14ac:dyDescent="0.3">
      <c r="B9" s="80" t="s">
        <v>41</v>
      </c>
      <c r="C9" s="191" t="s">
        <v>1</v>
      </c>
      <c r="D9" s="14">
        <v>1</v>
      </c>
      <c r="E9" s="83">
        <v>0</v>
      </c>
      <c r="F9" s="84">
        <v>0</v>
      </c>
      <c r="G9" s="84">
        <v>0</v>
      </c>
      <c r="H9" s="84">
        <v>0</v>
      </c>
      <c r="I9" s="84">
        <v>0</v>
      </c>
      <c r="J9" s="84">
        <v>0</v>
      </c>
      <c r="K9" s="84">
        <v>0</v>
      </c>
      <c r="L9" s="84">
        <v>0</v>
      </c>
      <c r="M9" s="84">
        <v>0</v>
      </c>
      <c r="N9" s="84">
        <v>0</v>
      </c>
      <c r="O9" s="84">
        <v>0</v>
      </c>
      <c r="P9" s="85">
        <v>0</v>
      </c>
    </row>
    <row r="10" spans="2:17" ht="13.5" thickBot="1" x14ac:dyDescent="0.35">
      <c r="B10" s="81">
        <v>0.13</v>
      </c>
      <c r="C10" s="191"/>
      <c r="D10" s="14">
        <v>2</v>
      </c>
      <c r="E10" s="86">
        <v>0</v>
      </c>
      <c r="F10" s="87">
        <v>0</v>
      </c>
      <c r="G10" s="87">
        <v>0</v>
      </c>
      <c r="H10" s="87">
        <v>0</v>
      </c>
      <c r="I10" s="87">
        <v>0</v>
      </c>
      <c r="J10" s="87">
        <v>0</v>
      </c>
      <c r="K10" s="87">
        <v>0</v>
      </c>
      <c r="L10" s="87">
        <v>0</v>
      </c>
      <c r="M10" s="87">
        <v>0</v>
      </c>
      <c r="N10" s="87">
        <v>0</v>
      </c>
      <c r="O10" s="87">
        <v>0</v>
      </c>
      <c r="P10" s="88">
        <v>0</v>
      </c>
    </row>
    <row r="11" spans="2:17" x14ac:dyDescent="0.3">
      <c r="C11" s="191"/>
      <c r="D11" s="14">
        <v>3</v>
      </c>
      <c r="E11" s="86">
        <v>0</v>
      </c>
      <c r="F11" s="87">
        <v>0</v>
      </c>
      <c r="G11" s="87">
        <v>0</v>
      </c>
      <c r="H11" s="87">
        <v>0</v>
      </c>
      <c r="I11" s="87">
        <v>0</v>
      </c>
      <c r="J11" s="87">
        <v>0</v>
      </c>
      <c r="K11" s="87">
        <v>0</v>
      </c>
      <c r="L11" s="87">
        <v>0</v>
      </c>
      <c r="M11" s="87">
        <v>0</v>
      </c>
      <c r="N11" s="87">
        <v>0</v>
      </c>
      <c r="O11" s="87">
        <v>0</v>
      </c>
      <c r="P11" s="88">
        <v>0</v>
      </c>
    </row>
    <row r="12" spans="2:17" ht="13.5" customHeight="1" x14ac:dyDescent="0.3">
      <c r="C12" s="191"/>
      <c r="D12" s="14">
        <v>4</v>
      </c>
      <c r="E12" s="86">
        <v>0</v>
      </c>
      <c r="F12" s="87">
        <v>0</v>
      </c>
      <c r="G12" s="87">
        <v>0</v>
      </c>
      <c r="H12" s="87">
        <v>0</v>
      </c>
      <c r="I12" s="87">
        <v>0</v>
      </c>
      <c r="J12" s="87">
        <v>0</v>
      </c>
      <c r="K12" s="87">
        <v>0</v>
      </c>
      <c r="L12" s="87">
        <v>0</v>
      </c>
      <c r="M12" s="87">
        <v>0</v>
      </c>
      <c r="N12" s="87">
        <v>0</v>
      </c>
      <c r="O12" s="87">
        <v>0</v>
      </c>
      <c r="P12" s="88">
        <v>0</v>
      </c>
    </row>
    <row r="13" spans="2:17" x14ac:dyDescent="0.3">
      <c r="C13" s="191"/>
      <c r="D13" s="14">
        <v>5</v>
      </c>
      <c r="E13" s="86">
        <v>0</v>
      </c>
      <c r="F13" s="87">
        <v>0</v>
      </c>
      <c r="G13" s="87">
        <v>0</v>
      </c>
      <c r="H13" s="87">
        <v>0</v>
      </c>
      <c r="I13" s="87">
        <v>0</v>
      </c>
      <c r="J13" s="87">
        <v>0</v>
      </c>
      <c r="K13" s="87">
        <v>0</v>
      </c>
      <c r="L13" s="87">
        <v>0</v>
      </c>
      <c r="M13" s="87">
        <v>0</v>
      </c>
      <c r="N13" s="87">
        <v>0</v>
      </c>
      <c r="O13" s="87">
        <v>0</v>
      </c>
      <c r="P13" s="88">
        <v>0</v>
      </c>
    </row>
    <row r="14" spans="2:17" x14ac:dyDescent="0.3">
      <c r="C14" s="191"/>
      <c r="D14" s="14">
        <v>6</v>
      </c>
      <c r="E14" s="86">
        <v>0</v>
      </c>
      <c r="F14" s="87">
        <v>0</v>
      </c>
      <c r="G14" s="87">
        <v>0</v>
      </c>
      <c r="H14" s="87">
        <v>0</v>
      </c>
      <c r="I14" s="87">
        <v>0</v>
      </c>
      <c r="J14" s="87">
        <v>0</v>
      </c>
      <c r="K14" s="87">
        <v>0</v>
      </c>
      <c r="L14" s="87">
        <v>0</v>
      </c>
      <c r="M14" s="87">
        <v>0</v>
      </c>
      <c r="N14" s="87">
        <v>0</v>
      </c>
      <c r="O14" s="87">
        <v>0</v>
      </c>
      <c r="P14" s="88">
        <v>0</v>
      </c>
    </row>
    <row r="15" spans="2:17" x14ac:dyDescent="0.3">
      <c r="C15" s="191"/>
      <c r="D15" s="14">
        <v>7</v>
      </c>
      <c r="E15" s="86">
        <v>0</v>
      </c>
      <c r="F15" s="87">
        <v>0</v>
      </c>
      <c r="G15" s="87">
        <v>0.5</v>
      </c>
      <c r="H15" s="87">
        <v>1</v>
      </c>
      <c r="I15" s="87">
        <v>4.5</v>
      </c>
      <c r="J15" s="87">
        <v>3.5</v>
      </c>
      <c r="K15" s="87">
        <v>3</v>
      </c>
      <c r="L15" s="87">
        <v>0</v>
      </c>
      <c r="M15" s="87">
        <v>0</v>
      </c>
      <c r="N15" s="87">
        <v>0</v>
      </c>
      <c r="O15" s="87">
        <v>0</v>
      </c>
      <c r="P15" s="88">
        <v>0</v>
      </c>
    </row>
    <row r="16" spans="2:17" x14ac:dyDescent="0.3">
      <c r="C16" s="191"/>
      <c r="D16" s="14">
        <v>8</v>
      </c>
      <c r="E16" s="86">
        <v>12.5</v>
      </c>
      <c r="F16" s="87">
        <v>21</v>
      </c>
      <c r="G16" s="87">
        <v>17</v>
      </c>
      <c r="H16" s="87">
        <v>22</v>
      </c>
      <c r="I16" s="87">
        <v>31</v>
      </c>
      <c r="J16" s="87">
        <v>31.5</v>
      </c>
      <c r="K16" s="87">
        <v>31</v>
      </c>
      <c r="L16" s="87">
        <v>27</v>
      </c>
      <c r="M16" s="87">
        <v>18.5</v>
      </c>
      <c r="N16" s="87">
        <v>7</v>
      </c>
      <c r="O16" s="87">
        <v>40</v>
      </c>
      <c r="P16" s="88">
        <v>20</v>
      </c>
    </row>
    <row r="17" spans="3:16" ht="12.75" customHeight="1" x14ac:dyDescent="0.3">
      <c r="C17" s="191"/>
      <c r="D17" s="14">
        <v>9</v>
      </c>
      <c r="E17" s="86">
        <v>82.5</v>
      </c>
      <c r="F17" s="87">
        <v>95</v>
      </c>
      <c r="G17" s="87">
        <v>69</v>
      </c>
      <c r="H17" s="87">
        <v>76</v>
      </c>
      <c r="I17" s="87">
        <v>98.5</v>
      </c>
      <c r="J17" s="87">
        <v>91</v>
      </c>
      <c r="K17" s="87">
        <v>87</v>
      </c>
      <c r="L17" s="87">
        <v>89.5</v>
      </c>
      <c r="M17" s="87">
        <v>75</v>
      </c>
      <c r="N17" s="87">
        <v>62.5</v>
      </c>
      <c r="O17" s="87">
        <v>129.5</v>
      </c>
      <c r="P17" s="88">
        <v>101</v>
      </c>
    </row>
    <row r="18" spans="3:16" x14ac:dyDescent="0.3">
      <c r="C18" s="191"/>
      <c r="D18" s="14">
        <v>10</v>
      </c>
      <c r="E18" s="86">
        <v>165</v>
      </c>
      <c r="F18" s="87">
        <v>191.5</v>
      </c>
      <c r="G18" s="87">
        <v>158</v>
      </c>
      <c r="H18" s="87">
        <v>150.5</v>
      </c>
      <c r="I18" s="87">
        <v>177</v>
      </c>
      <c r="J18" s="87">
        <v>182</v>
      </c>
      <c r="K18" s="87">
        <v>182</v>
      </c>
      <c r="L18" s="87">
        <v>181</v>
      </c>
      <c r="M18" s="87">
        <v>153</v>
      </c>
      <c r="N18" s="87">
        <v>152</v>
      </c>
      <c r="O18" s="87">
        <v>219.5</v>
      </c>
      <c r="P18" s="88">
        <v>187</v>
      </c>
    </row>
    <row r="19" spans="3:16" x14ac:dyDescent="0.3">
      <c r="C19" s="191"/>
      <c r="D19" s="14">
        <v>11</v>
      </c>
      <c r="E19" s="138">
        <v>230.5</v>
      </c>
      <c r="F19" s="87">
        <v>256.5</v>
      </c>
      <c r="G19" s="87">
        <v>249.5</v>
      </c>
      <c r="H19" s="87">
        <v>258</v>
      </c>
      <c r="I19" s="87">
        <v>267</v>
      </c>
      <c r="J19" s="87">
        <v>280.5</v>
      </c>
      <c r="K19" s="87">
        <v>298.5</v>
      </c>
      <c r="L19" s="87">
        <v>279</v>
      </c>
      <c r="M19" s="87">
        <v>240.5</v>
      </c>
      <c r="N19" s="87">
        <v>233.5</v>
      </c>
      <c r="O19" s="87">
        <v>291</v>
      </c>
      <c r="P19" s="88">
        <v>270.5</v>
      </c>
    </row>
    <row r="20" spans="3:16" x14ac:dyDescent="0.3">
      <c r="C20" s="191"/>
      <c r="D20" s="14">
        <v>12</v>
      </c>
      <c r="E20" s="138">
        <v>279</v>
      </c>
      <c r="F20" s="87">
        <v>288</v>
      </c>
      <c r="G20" s="87">
        <v>316</v>
      </c>
      <c r="H20" s="87">
        <v>346.5</v>
      </c>
      <c r="I20" s="87">
        <v>330.5</v>
      </c>
      <c r="J20" s="87">
        <v>351</v>
      </c>
      <c r="K20" s="87">
        <v>385</v>
      </c>
      <c r="L20" s="87">
        <v>367</v>
      </c>
      <c r="M20" s="87">
        <v>342</v>
      </c>
      <c r="N20" s="87">
        <v>307.5</v>
      </c>
      <c r="O20" s="87">
        <v>329.5</v>
      </c>
      <c r="P20" s="88">
        <v>299</v>
      </c>
    </row>
    <row r="21" spans="3:16" x14ac:dyDescent="0.3">
      <c r="C21" s="191"/>
      <c r="D21" s="14">
        <v>13</v>
      </c>
      <c r="E21" s="138">
        <v>275.5</v>
      </c>
      <c r="F21" s="87">
        <v>315.5</v>
      </c>
      <c r="G21" s="87">
        <v>360.5</v>
      </c>
      <c r="H21" s="87">
        <v>401.5</v>
      </c>
      <c r="I21" s="87">
        <v>378</v>
      </c>
      <c r="J21" s="87">
        <v>396.5</v>
      </c>
      <c r="K21" s="87">
        <v>437</v>
      </c>
      <c r="L21" s="87">
        <v>413</v>
      </c>
      <c r="M21" s="87">
        <v>380</v>
      </c>
      <c r="N21" s="87">
        <v>363.5</v>
      </c>
      <c r="O21" s="87">
        <v>332</v>
      </c>
      <c r="P21" s="88">
        <v>311</v>
      </c>
    </row>
    <row r="22" spans="3:16" x14ac:dyDescent="0.3">
      <c r="C22" s="191"/>
      <c r="D22" s="14">
        <v>14</v>
      </c>
      <c r="E22" s="86">
        <v>267.5</v>
      </c>
      <c r="F22" s="87">
        <v>296.5</v>
      </c>
      <c r="G22" s="87">
        <v>387.5</v>
      </c>
      <c r="H22" s="87">
        <v>428.5</v>
      </c>
      <c r="I22" s="87">
        <v>380.5</v>
      </c>
      <c r="J22" s="87">
        <v>428.5</v>
      </c>
      <c r="K22" s="87">
        <v>445.5</v>
      </c>
      <c r="L22" s="87">
        <v>431</v>
      </c>
      <c r="M22" s="87">
        <v>426</v>
      </c>
      <c r="N22" s="87">
        <v>377</v>
      </c>
      <c r="O22" s="87">
        <v>311.5</v>
      </c>
      <c r="P22" s="88">
        <v>283.5</v>
      </c>
    </row>
    <row r="23" spans="3:16" x14ac:dyDescent="0.3">
      <c r="C23" s="191"/>
      <c r="D23" s="14">
        <v>15</v>
      </c>
      <c r="E23" s="86">
        <v>222.5</v>
      </c>
      <c r="F23" s="87">
        <v>241</v>
      </c>
      <c r="G23" s="87">
        <v>355</v>
      </c>
      <c r="H23" s="87">
        <v>412</v>
      </c>
      <c r="I23" s="87">
        <v>379</v>
      </c>
      <c r="J23" s="87">
        <v>428.5</v>
      </c>
      <c r="K23" s="87">
        <v>430</v>
      </c>
      <c r="L23" s="87">
        <v>428.5</v>
      </c>
      <c r="M23" s="87">
        <v>407</v>
      </c>
      <c r="N23" s="87">
        <v>362</v>
      </c>
      <c r="O23" s="87">
        <v>254</v>
      </c>
      <c r="P23" s="88">
        <v>226.5</v>
      </c>
    </row>
    <row r="24" spans="3:16" x14ac:dyDescent="0.3">
      <c r="C24" s="191"/>
      <c r="D24" s="14">
        <v>16</v>
      </c>
      <c r="E24" s="86">
        <v>66.5</v>
      </c>
      <c r="F24" s="87">
        <v>161</v>
      </c>
      <c r="G24" s="87">
        <v>296</v>
      </c>
      <c r="H24" s="87">
        <v>361</v>
      </c>
      <c r="I24" s="87">
        <v>342.5</v>
      </c>
      <c r="J24" s="87">
        <v>393.5</v>
      </c>
      <c r="K24" s="87">
        <v>383</v>
      </c>
      <c r="L24" s="87">
        <v>387</v>
      </c>
      <c r="M24" s="87">
        <v>363</v>
      </c>
      <c r="N24" s="87">
        <v>291</v>
      </c>
      <c r="O24" s="87">
        <v>70.5</v>
      </c>
      <c r="P24" s="88">
        <v>44.5</v>
      </c>
    </row>
    <row r="25" spans="3:16" x14ac:dyDescent="0.3">
      <c r="C25" s="191"/>
      <c r="D25" s="14">
        <v>17</v>
      </c>
      <c r="E25" s="86">
        <v>21</v>
      </c>
      <c r="F25" s="87">
        <v>33</v>
      </c>
      <c r="G25" s="87">
        <v>199.5</v>
      </c>
      <c r="H25" s="87">
        <v>277.5</v>
      </c>
      <c r="I25" s="87">
        <v>283.5</v>
      </c>
      <c r="J25" s="87">
        <v>322.5</v>
      </c>
      <c r="K25" s="87">
        <v>318.5</v>
      </c>
      <c r="L25" s="87">
        <v>307</v>
      </c>
      <c r="M25" s="87">
        <v>269.5</v>
      </c>
      <c r="N25" s="87">
        <v>168.5</v>
      </c>
      <c r="O25" s="87">
        <v>19</v>
      </c>
      <c r="P25" s="88">
        <v>13.5</v>
      </c>
    </row>
    <row r="26" spans="3:16" x14ac:dyDescent="0.3">
      <c r="C26" s="191"/>
      <c r="D26" s="14">
        <v>18</v>
      </c>
      <c r="E26" s="138">
        <v>0</v>
      </c>
      <c r="F26" s="87">
        <v>5.5</v>
      </c>
      <c r="G26" s="87">
        <v>105.5</v>
      </c>
      <c r="H26" s="87">
        <v>166</v>
      </c>
      <c r="I26" s="87">
        <v>186.5</v>
      </c>
      <c r="J26" s="87">
        <v>221</v>
      </c>
      <c r="K26" s="87">
        <v>218.5</v>
      </c>
      <c r="L26" s="87">
        <v>208.5</v>
      </c>
      <c r="M26" s="87">
        <v>145.5</v>
      </c>
      <c r="N26" s="87">
        <v>29</v>
      </c>
      <c r="O26" s="87">
        <v>2</v>
      </c>
      <c r="P26" s="88">
        <v>0</v>
      </c>
    </row>
    <row r="27" spans="3:16" x14ac:dyDescent="0.3">
      <c r="C27" s="191"/>
      <c r="D27" s="14">
        <v>19</v>
      </c>
      <c r="E27" s="138">
        <v>0</v>
      </c>
      <c r="F27" s="87">
        <v>0</v>
      </c>
      <c r="G27" s="87">
        <v>13</v>
      </c>
      <c r="H27" s="87">
        <v>46.5</v>
      </c>
      <c r="I27" s="87">
        <v>90.5</v>
      </c>
      <c r="J27" s="87">
        <v>113</v>
      </c>
      <c r="K27" s="87">
        <v>104.5</v>
      </c>
      <c r="L27" s="87">
        <v>95</v>
      </c>
      <c r="M27" s="87">
        <v>19</v>
      </c>
      <c r="N27" s="87">
        <v>1.5</v>
      </c>
      <c r="O27" s="87">
        <v>0</v>
      </c>
      <c r="P27" s="88">
        <v>0</v>
      </c>
    </row>
    <row r="28" spans="3:16" x14ac:dyDescent="0.3">
      <c r="C28" s="191"/>
      <c r="D28" s="14">
        <v>20</v>
      </c>
      <c r="E28" s="138">
        <v>0</v>
      </c>
      <c r="F28" s="87">
        <v>0</v>
      </c>
      <c r="G28" s="87">
        <v>0</v>
      </c>
      <c r="H28" s="87">
        <v>0</v>
      </c>
      <c r="I28" s="87">
        <v>2.5</v>
      </c>
      <c r="J28" s="87">
        <v>20</v>
      </c>
      <c r="K28" s="87">
        <v>3</v>
      </c>
      <c r="L28" s="87">
        <v>1.5</v>
      </c>
      <c r="M28" s="87">
        <v>0</v>
      </c>
      <c r="N28" s="87">
        <v>0</v>
      </c>
      <c r="O28" s="87">
        <v>0</v>
      </c>
      <c r="P28" s="88">
        <v>0</v>
      </c>
    </row>
    <row r="29" spans="3:16" x14ac:dyDescent="0.3">
      <c r="C29" s="191"/>
      <c r="D29" s="14">
        <v>21</v>
      </c>
      <c r="E29" s="86">
        <v>0</v>
      </c>
      <c r="F29" s="87">
        <v>0</v>
      </c>
      <c r="G29" s="87">
        <v>0</v>
      </c>
      <c r="H29" s="87">
        <v>0</v>
      </c>
      <c r="I29" s="87">
        <v>0</v>
      </c>
      <c r="J29" s="87">
        <v>0</v>
      </c>
      <c r="K29" s="87">
        <v>0</v>
      </c>
      <c r="L29" s="87">
        <v>0</v>
      </c>
      <c r="M29" s="87">
        <v>0</v>
      </c>
      <c r="N29" s="87">
        <v>0</v>
      </c>
      <c r="O29" s="87">
        <v>0</v>
      </c>
      <c r="P29" s="88">
        <v>0</v>
      </c>
    </row>
    <row r="30" spans="3:16" x14ac:dyDescent="0.3">
      <c r="C30" s="191"/>
      <c r="D30" s="14">
        <v>22</v>
      </c>
      <c r="E30" s="86">
        <v>0</v>
      </c>
      <c r="F30" s="87">
        <v>0</v>
      </c>
      <c r="G30" s="87">
        <v>0</v>
      </c>
      <c r="H30" s="87">
        <v>0</v>
      </c>
      <c r="I30" s="87">
        <v>0</v>
      </c>
      <c r="J30" s="87">
        <v>0</v>
      </c>
      <c r="K30" s="87">
        <v>0</v>
      </c>
      <c r="L30" s="87">
        <v>0</v>
      </c>
      <c r="M30" s="87">
        <v>0</v>
      </c>
      <c r="N30" s="87">
        <v>0</v>
      </c>
      <c r="O30" s="87">
        <v>0</v>
      </c>
      <c r="P30" s="88">
        <v>0</v>
      </c>
    </row>
    <row r="31" spans="3:16" x14ac:dyDescent="0.3">
      <c r="C31" s="191"/>
      <c r="D31" s="14">
        <v>23</v>
      </c>
      <c r="E31" s="86">
        <v>0</v>
      </c>
      <c r="F31" s="87">
        <v>0</v>
      </c>
      <c r="G31" s="87">
        <v>0</v>
      </c>
      <c r="H31" s="87">
        <v>0</v>
      </c>
      <c r="I31" s="87">
        <v>0</v>
      </c>
      <c r="J31" s="87">
        <v>0</v>
      </c>
      <c r="K31" s="87">
        <v>0</v>
      </c>
      <c r="L31" s="87">
        <v>0</v>
      </c>
      <c r="M31" s="87">
        <v>0</v>
      </c>
      <c r="N31" s="87">
        <v>0</v>
      </c>
      <c r="O31" s="87">
        <v>0</v>
      </c>
      <c r="P31" s="88">
        <v>0</v>
      </c>
    </row>
    <row r="32" spans="3:16" ht="13.5" thickBot="1" x14ac:dyDescent="0.35">
      <c r="C32" s="191"/>
      <c r="D32" s="14">
        <v>24</v>
      </c>
      <c r="E32" s="89">
        <v>0</v>
      </c>
      <c r="F32" s="90">
        <v>0</v>
      </c>
      <c r="G32" s="90">
        <v>0</v>
      </c>
      <c r="H32" s="90">
        <v>0</v>
      </c>
      <c r="I32" s="90">
        <v>0</v>
      </c>
      <c r="J32" s="90">
        <v>0</v>
      </c>
      <c r="K32" s="90">
        <v>0</v>
      </c>
      <c r="L32" s="90">
        <v>0</v>
      </c>
      <c r="M32" s="90">
        <v>0</v>
      </c>
      <c r="N32" s="90">
        <v>0</v>
      </c>
      <c r="O32" s="90">
        <v>0</v>
      </c>
      <c r="P32" s="91">
        <v>0</v>
      </c>
    </row>
    <row r="33" spans="1:19" x14ac:dyDescent="0.3">
      <c r="C33" s="139"/>
      <c r="D33" s="13"/>
      <c r="E33" s="15"/>
      <c r="F33" s="15"/>
      <c r="G33" s="15"/>
      <c r="H33" s="15"/>
      <c r="I33" s="15"/>
      <c r="J33" s="15"/>
      <c r="K33" s="15"/>
      <c r="L33" s="15"/>
      <c r="M33" s="15"/>
      <c r="N33" s="15"/>
      <c r="O33" s="15"/>
      <c r="P33" s="15"/>
    </row>
    <row r="34" spans="1:19" x14ac:dyDescent="0.3">
      <c r="B34" s="16" t="s">
        <v>0</v>
      </c>
      <c r="C34" s="17"/>
      <c r="D34" s="17"/>
      <c r="E34" s="18">
        <v>40209</v>
      </c>
      <c r="F34" s="18">
        <v>40237</v>
      </c>
      <c r="G34" s="18">
        <v>40268</v>
      </c>
      <c r="H34" s="18">
        <v>40298</v>
      </c>
      <c r="I34" s="18">
        <v>40329</v>
      </c>
      <c r="J34" s="18">
        <v>40359</v>
      </c>
      <c r="K34" s="18">
        <v>40390</v>
      </c>
      <c r="L34" s="18">
        <v>40421</v>
      </c>
      <c r="M34" s="18">
        <v>40451</v>
      </c>
      <c r="N34" s="18">
        <v>40482</v>
      </c>
      <c r="O34" s="18">
        <v>40512</v>
      </c>
      <c r="P34" s="18">
        <v>40543</v>
      </c>
      <c r="Q34" s="19" t="s">
        <v>2</v>
      </c>
    </row>
    <row r="35" spans="1:19" x14ac:dyDescent="0.3">
      <c r="B35" s="20" t="s">
        <v>6</v>
      </c>
      <c r="C35" s="21"/>
      <c r="D35" s="21"/>
      <c r="E35" s="22">
        <f>+SUM(E9:E32)</f>
        <v>1622.5</v>
      </c>
      <c r="F35" s="22">
        <f t="shared" ref="F35:P35" si="0">+SUM(F9:F32)</f>
        <v>1904.5</v>
      </c>
      <c r="G35" s="22">
        <f t="shared" si="0"/>
        <v>2527</v>
      </c>
      <c r="H35" s="22">
        <f t="shared" si="0"/>
        <v>2947</v>
      </c>
      <c r="I35" s="22">
        <f t="shared" si="0"/>
        <v>2951.5</v>
      </c>
      <c r="J35" s="22">
        <f t="shared" si="0"/>
        <v>3263</v>
      </c>
      <c r="K35" s="22">
        <f t="shared" si="0"/>
        <v>3326.5</v>
      </c>
      <c r="L35" s="22">
        <f t="shared" si="0"/>
        <v>3215</v>
      </c>
      <c r="M35" s="22">
        <f t="shared" si="0"/>
        <v>2839</v>
      </c>
      <c r="N35" s="22">
        <f t="shared" si="0"/>
        <v>2355</v>
      </c>
      <c r="O35" s="22">
        <f t="shared" si="0"/>
        <v>1998.5</v>
      </c>
      <c r="P35" s="23">
        <f t="shared" si="0"/>
        <v>1756.5</v>
      </c>
      <c r="Q35" s="24">
        <f t="shared" ref="Q35:Q40" si="1">SUM(E35:P35)</f>
        <v>30706</v>
      </c>
    </row>
    <row r="36" spans="1:19" x14ac:dyDescent="0.3">
      <c r="B36" s="20" t="s">
        <v>37</v>
      </c>
      <c r="C36" s="21"/>
      <c r="D36" s="21"/>
      <c r="E36" s="22">
        <v>31</v>
      </c>
      <c r="F36" s="22">
        <v>28</v>
      </c>
      <c r="G36" s="22">
        <v>31</v>
      </c>
      <c r="H36" s="22">
        <v>30</v>
      </c>
      <c r="I36" s="22">
        <v>31</v>
      </c>
      <c r="J36" s="22">
        <v>30</v>
      </c>
      <c r="K36" s="22">
        <v>31</v>
      </c>
      <c r="L36" s="22">
        <v>31</v>
      </c>
      <c r="M36" s="22">
        <v>30</v>
      </c>
      <c r="N36" s="22">
        <v>31</v>
      </c>
      <c r="O36" s="22">
        <v>30</v>
      </c>
      <c r="P36" s="22">
        <v>31</v>
      </c>
      <c r="Q36" s="24">
        <f t="shared" si="1"/>
        <v>365</v>
      </c>
    </row>
    <row r="37" spans="1:19" x14ac:dyDescent="0.3">
      <c r="B37" s="20" t="s">
        <v>38</v>
      </c>
      <c r="C37" s="21"/>
      <c r="D37" s="21"/>
      <c r="E37" s="130">
        <f>(52*2)/12</f>
        <v>8.6666666666666661</v>
      </c>
      <c r="F37" s="130">
        <f t="shared" ref="F37:P37" si="2">(52*2)/12</f>
        <v>8.6666666666666661</v>
      </c>
      <c r="G37" s="130">
        <f t="shared" si="2"/>
        <v>8.6666666666666661</v>
      </c>
      <c r="H37" s="130">
        <f t="shared" si="2"/>
        <v>8.6666666666666661</v>
      </c>
      <c r="I37" s="130">
        <f t="shared" si="2"/>
        <v>8.6666666666666661</v>
      </c>
      <c r="J37" s="130">
        <f t="shared" si="2"/>
        <v>8.6666666666666661</v>
      </c>
      <c r="K37" s="130">
        <f t="shared" si="2"/>
        <v>8.6666666666666661</v>
      </c>
      <c r="L37" s="130">
        <f t="shared" si="2"/>
        <v>8.6666666666666661</v>
      </c>
      <c r="M37" s="130">
        <f t="shared" si="2"/>
        <v>8.6666666666666661</v>
      </c>
      <c r="N37" s="130">
        <f t="shared" si="2"/>
        <v>8.6666666666666661</v>
      </c>
      <c r="O37" s="130">
        <f t="shared" si="2"/>
        <v>8.6666666666666661</v>
      </c>
      <c r="P37" s="130">
        <f t="shared" si="2"/>
        <v>8.6666666666666661</v>
      </c>
      <c r="Q37" s="24">
        <f t="shared" si="1"/>
        <v>104.00000000000001</v>
      </c>
    </row>
    <row r="38" spans="1:19" x14ac:dyDescent="0.3">
      <c r="B38" s="20" t="s">
        <v>39</v>
      </c>
      <c r="C38" s="21"/>
      <c r="D38" s="21"/>
      <c r="E38" s="22">
        <f>E36-E37</f>
        <v>22.333333333333336</v>
      </c>
      <c r="F38" s="22">
        <f t="shared" ref="F38:P38" si="3">F36-F37</f>
        <v>19.333333333333336</v>
      </c>
      <c r="G38" s="22">
        <f t="shared" si="3"/>
        <v>22.333333333333336</v>
      </c>
      <c r="H38" s="22">
        <f t="shared" si="3"/>
        <v>21.333333333333336</v>
      </c>
      <c r="I38" s="22">
        <f t="shared" si="3"/>
        <v>22.333333333333336</v>
      </c>
      <c r="J38" s="22">
        <f t="shared" si="3"/>
        <v>21.333333333333336</v>
      </c>
      <c r="K38" s="22">
        <f t="shared" si="3"/>
        <v>22.333333333333336</v>
      </c>
      <c r="L38" s="22">
        <f t="shared" si="3"/>
        <v>22.333333333333336</v>
      </c>
      <c r="M38" s="22">
        <f t="shared" si="3"/>
        <v>21.333333333333336</v>
      </c>
      <c r="N38" s="22">
        <f t="shared" si="3"/>
        <v>22.333333333333336</v>
      </c>
      <c r="O38" s="22">
        <f t="shared" si="3"/>
        <v>21.333333333333336</v>
      </c>
      <c r="P38" s="22">
        <f t="shared" si="3"/>
        <v>22.333333333333336</v>
      </c>
      <c r="Q38" s="24">
        <f t="shared" si="1"/>
        <v>261.00000000000006</v>
      </c>
    </row>
    <row r="39" spans="1:19" x14ac:dyDescent="0.3">
      <c r="B39" s="25" t="s">
        <v>5</v>
      </c>
      <c r="C39" s="26"/>
      <c r="D39" s="26"/>
      <c r="E39" s="22">
        <f>+E35*E36</f>
        <v>50297.5</v>
      </c>
      <c r="F39" s="22">
        <f t="shared" ref="F39:P39" si="4">+F35*F36</f>
        <v>53326</v>
      </c>
      <c r="G39" s="22">
        <f t="shared" si="4"/>
        <v>78337</v>
      </c>
      <c r="H39" s="22">
        <f t="shared" si="4"/>
        <v>88410</v>
      </c>
      <c r="I39" s="22">
        <f t="shared" si="4"/>
        <v>91496.5</v>
      </c>
      <c r="J39" s="22">
        <f t="shared" si="4"/>
        <v>97890</v>
      </c>
      <c r="K39" s="22">
        <f t="shared" si="4"/>
        <v>103121.5</v>
      </c>
      <c r="L39" s="22">
        <f t="shared" si="4"/>
        <v>99665</v>
      </c>
      <c r="M39" s="22">
        <f t="shared" si="4"/>
        <v>85170</v>
      </c>
      <c r="N39" s="22">
        <f t="shared" si="4"/>
        <v>73005</v>
      </c>
      <c r="O39" s="22">
        <f t="shared" si="4"/>
        <v>59955</v>
      </c>
      <c r="P39" s="22">
        <f t="shared" si="4"/>
        <v>54451.5</v>
      </c>
      <c r="Q39" s="27">
        <f t="shared" si="1"/>
        <v>935125</v>
      </c>
    </row>
    <row r="40" spans="1:19" ht="13.5" thickBot="1" x14ac:dyDescent="0.35">
      <c r="B40" s="28" t="s">
        <v>3</v>
      </c>
      <c r="C40" s="28"/>
      <c r="D40" s="28"/>
      <c r="E40" s="22">
        <f>+E36*24</f>
        <v>744</v>
      </c>
      <c r="F40" s="22">
        <f t="shared" ref="F40:P40" si="5">+F36*24</f>
        <v>672</v>
      </c>
      <c r="G40" s="22">
        <f t="shared" si="5"/>
        <v>744</v>
      </c>
      <c r="H40" s="22">
        <f t="shared" si="5"/>
        <v>720</v>
      </c>
      <c r="I40" s="22">
        <f t="shared" si="5"/>
        <v>744</v>
      </c>
      <c r="J40" s="22">
        <f t="shared" si="5"/>
        <v>720</v>
      </c>
      <c r="K40" s="22">
        <f t="shared" si="5"/>
        <v>744</v>
      </c>
      <c r="L40" s="22">
        <f t="shared" si="5"/>
        <v>744</v>
      </c>
      <c r="M40" s="22">
        <f t="shared" si="5"/>
        <v>720</v>
      </c>
      <c r="N40" s="22">
        <f t="shared" si="5"/>
        <v>744</v>
      </c>
      <c r="O40" s="22">
        <f t="shared" si="5"/>
        <v>720</v>
      </c>
      <c r="P40" s="22">
        <f t="shared" si="5"/>
        <v>744</v>
      </c>
      <c r="Q40" s="29">
        <f t="shared" si="1"/>
        <v>8760</v>
      </c>
    </row>
    <row r="41" spans="1:19" ht="13.5" thickBot="1" x14ac:dyDescent="0.35">
      <c r="B41" s="30" t="s">
        <v>51</v>
      </c>
      <c r="C41" s="30"/>
      <c r="D41" s="30"/>
      <c r="E41" s="1">
        <v>500</v>
      </c>
      <c r="F41" s="31">
        <f t="shared" ref="F41:Q41" si="6">+E41</f>
        <v>500</v>
      </c>
      <c r="G41" s="31">
        <f t="shared" si="6"/>
        <v>500</v>
      </c>
      <c r="H41" s="31">
        <f t="shared" si="6"/>
        <v>500</v>
      </c>
      <c r="I41" s="31">
        <f t="shared" si="6"/>
        <v>500</v>
      </c>
      <c r="J41" s="31">
        <f t="shared" si="6"/>
        <v>500</v>
      </c>
      <c r="K41" s="31">
        <f t="shared" si="6"/>
        <v>500</v>
      </c>
      <c r="L41" s="31">
        <f t="shared" si="6"/>
        <v>500</v>
      </c>
      <c r="M41" s="31">
        <f t="shared" si="6"/>
        <v>500</v>
      </c>
      <c r="N41" s="31">
        <f t="shared" si="6"/>
        <v>500</v>
      </c>
      <c r="O41" s="31">
        <f t="shared" si="6"/>
        <v>500</v>
      </c>
      <c r="P41" s="31">
        <f t="shared" si="6"/>
        <v>500</v>
      </c>
      <c r="Q41" s="32">
        <f t="shared" si="6"/>
        <v>500</v>
      </c>
    </row>
    <row r="42" spans="1:19" x14ac:dyDescent="0.3">
      <c r="B42" s="28" t="s">
        <v>4</v>
      </c>
      <c r="C42" s="28"/>
      <c r="D42" s="28"/>
      <c r="E42" s="33">
        <f t="shared" ref="E42:P42" si="7">IF(ISERROR(E39/(E40*E$41)),0,E39/(E40*E$41))</f>
        <v>0.13520833333333335</v>
      </c>
      <c r="F42" s="33">
        <f t="shared" si="7"/>
        <v>0.15870833333333334</v>
      </c>
      <c r="G42" s="33">
        <f t="shared" si="7"/>
        <v>0.21058333333333334</v>
      </c>
      <c r="H42" s="33">
        <f t="shared" si="7"/>
        <v>0.24558333333333332</v>
      </c>
      <c r="I42" s="33">
        <f t="shared" si="7"/>
        <v>0.24595833333333333</v>
      </c>
      <c r="J42" s="33">
        <f t="shared" si="7"/>
        <v>0.27191666666666664</v>
      </c>
      <c r="K42" s="33">
        <f t="shared" si="7"/>
        <v>0.27720833333333333</v>
      </c>
      <c r="L42" s="33">
        <f t="shared" si="7"/>
        <v>0.26791666666666669</v>
      </c>
      <c r="M42" s="33">
        <f t="shared" si="7"/>
        <v>0.23658333333333334</v>
      </c>
      <c r="N42" s="33">
        <f t="shared" si="7"/>
        <v>0.19625000000000001</v>
      </c>
      <c r="O42" s="33">
        <f t="shared" si="7"/>
        <v>0.16654166666666667</v>
      </c>
      <c r="P42" s="33">
        <f t="shared" si="7"/>
        <v>0.14637500000000001</v>
      </c>
      <c r="Q42" s="34">
        <f>IF(ISERROR(Q39/(Q40*Q$41)),0,Q39/(Q40*Q$41))</f>
        <v>0.21349885844748859</v>
      </c>
    </row>
    <row r="43" spans="1:19" x14ac:dyDescent="0.3">
      <c r="B43" s="28" t="s">
        <v>24</v>
      </c>
      <c r="C43" s="28"/>
      <c r="D43" s="28"/>
      <c r="E43" s="35">
        <f>$B$10</f>
        <v>0.13</v>
      </c>
      <c r="F43" s="35">
        <f t="shared" ref="F43:P43" si="8">$B$10</f>
        <v>0.13</v>
      </c>
      <c r="G43" s="35">
        <f t="shared" si="8"/>
        <v>0.13</v>
      </c>
      <c r="H43" s="35">
        <f t="shared" si="8"/>
        <v>0.13</v>
      </c>
      <c r="I43" s="35">
        <f t="shared" si="8"/>
        <v>0.13</v>
      </c>
      <c r="J43" s="35">
        <f t="shared" si="8"/>
        <v>0.13</v>
      </c>
      <c r="K43" s="35">
        <f t="shared" si="8"/>
        <v>0.13</v>
      </c>
      <c r="L43" s="35">
        <f t="shared" si="8"/>
        <v>0.13</v>
      </c>
      <c r="M43" s="35">
        <f t="shared" si="8"/>
        <v>0.13</v>
      </c>
      <c r="N43" s="35">
        <f t="shared" si="8"/>
        <v>0.13</v>
      </c>
      <c r="O43" s="35">
        <f t="shared" si="8"/>
        <v>0.13</v>
      </c>
      <c r="P43" s="35">
        <f t="shared" si="8"/>
        <v>0.13</v>
      </c>
      <c r="Q43" s="36"/>
    </row>
    <row r="44" spans="1:19" ht="13.5" thickBot="1" x14ac:dyDescent="0.35">
      <c r="B44" s="37" t="s">
        <v>33</v>
      </c>
      <c r="C44" s="38"/>
      <c r="D44" s="38"/>
      <c r="E44" s="39">
        <f>SUM(E60,E81)</f>
        <v>5522.3241666666672</v>
      </c>
      <c r="F44" s="39">
        <f t="shared" ref="F44:P44" si="9">SUM(F60,F81)</f>
        <v>5872.6005000000005</v>
      </c>
      <c r="G44" s="39">
        <f t="shared" si="9"/>
        <v>9317.9970000000012</v>
      </c>
      <c r="H44" s="39">
        <f t="shared" si="9"/>
        <v>10631.731500000002</v>
      </c>
      <c r="I44" s="39">
        <f t="shared" si="9"/>
        <v>10947.393166666669</v>
      </c>
      <c r="J44" s="39">
        <f t="shared" si="9"/>
        <v>17445.835333333336</v>
      </c>
      <c r="K44" s="39">
        <f t="shared" si="9"/>
        <v>18323.634333333335</v>
      </c>
      <c r="L44" s="39">
        <f t="shared" si="9"/>
        <v>17765.731750000003</v>
      </c>
      <c r="M44" s="39">
        <f t="shared" si="9"/>
        <v>15064.605833333335</v>
      </c>
      <c r="N44" s="39">
        <f t="shared" si="9"/>
        <v>12565.308166666668</v>
      </c>
      <c r="O44" s="39">
        <f t="shared" si="9"/>
        <v>6436.6640000000007</v>
      </c>
      <c r="P44" s="39">
        <f t="shared" si="9"/>
        <v>5881.1761666666671</v>
      </c>
      <c r="Q44" s="39">
        <f>SUM(E44:P44)</f>
        <v>135775.00191666669</v>
      </c>
    </row>
    <row r="45" spans="1:19" ht="9" customHeight="1" thickTop="1" thickBot="1" x14ac:dyDescent="0.35">
      <c r="B45" s="40"/>
      <c r="C45" s="40"/>
      <c r="D45" s="40"/>
      <c r="E45" s="41"/>
      <c r="F45" s="41"/>
      <c r="G45" s="41"/>
      <c r="H45" s="41"/>
      <c r="I45" s="41"/>
      <c r="J45" s="41"/>
      <c r="K45" s="41"/>
      <c r="L45" s="41"/>
      <c r="M45" s="41"/>
      <c r="N45" s="41"/>
      <c r="O45" s="41"/>
      <c r="P45" s="41"/>
      <c r="Q45" s="42"/>
      <c r="S45" s="43"/>
    </row>
    <row r="46" spans="1:19" ht="18.899999999999999" customHeight="1" thickTop="1" thickBot="1" x14ac:dyDescent="0.35">
      <c r="B46" s="122" t="s">
        <v>48</v>
      </c>
      <c r="C46" s="125"/>
      <c r="D46" s="125"/>
      <c r="E46" s="126">
        <f>E89</f>
        <v>6350.6727916666669</v>
      </c>
      <c r="F46" s="126">
        <f t="shared" ref="F46:P46" si="10">F89</f>
        <v>6753.4905749999998</v>
      </c>
      <c r="G46" s="126">
        <f t="shared" si="10"/>
        <v>10715.696550000001</v>
      </c>
      <c r="H46" s="126">
        <f t="shared" si="10"/>
        <v>12226.491225000002</v>
      </c>
      <c r="I46" s="126">
        <f t="shared" si="10"/>
        <v>12589.502141666668</v>
      </c>
      <c r="J46" s="126">
        <f t="shared" si="10"/>
        <v>20062.710633333336</v>
      </c>
      <c r="K46" s="126">
        <f t="shared" si="10"/>
        <v>21072.179483333333</v>
      </c>
      <c r="L46" s="126">
        <f t="shared" si="10"/>
        <v>20430.591512500003</v>
      </c>
      <c r="M46" s="126">
        <f t="shared" si="10"/>
        <v>17324.296708333335</v>
      </c>
      <c r="N46" s="126">
        <f t="shared" si="10"/>
        <v>14450.104391666666</v>
      </c>
      <c r="O46" s="126">
        <f t="shared" si="10"/>
        <v>7402.1635999999999</v>
      </c>
      <c r="P46" s="126">
        <f t="shared" si="10"/>
        <v>6763.3525916666667</v>
      </c>
      <c r="Q46" s="127">
        <f>SUM(E46:P46)</f>
        <v>156141.25220416667</v>
      </c>
    </row>
    <row r="47" spans="1:19" ht="18" customHeight="1" thickTop="1" x14ac:dyDescent="0.3">
      <c r="B47" s="40"/>
      <c r="C47" s="40"/>
      <c r="D47" s="40"/>
      <c r="E47" s="44"/>
      <c r="F47" s="44"/>
      <c r="G47" s="44"/>
      <c r="H47" s="44"/>
      <c r="I47" s="44"/>
      <c r="J47" s="44"/>
      <c r="K47" s="44"/>
      <c r="L47" s="44"/>
      <c r="M47" s="44"/>
      <c r="N47" s="44"/>
      <c r="O47" s="44"/>
      <c r="P47" s="44"/>
      <c r="Q47" s="36"/>
    </row>
    <row r="48" spans="1:19" ht="21.75" customHeight="1" x14ac:dyDescent="0.3">
      <c r="A48" s="193" t="s">
        <v>43</v>
      </c>
      <c r="B48" s="193"/>
      <c r="C48" s="193"/>
      <c r="D48" s="193"/>
      <c r="E48" s="193"/>
      <c r="F48" s="193"/>
      <c r="G48" s="193"/>
      <c r="H48" s="193"/>
      <c r="I48" s="193"/>
      <c r="J48" s="193"/>
      <c r="K48" s="193"/>
      <c r="L48" s="193"/>
      <c r="M48" s="193"/>
      <c r="N48" s="193"/>
      <c r="O48" s="193"/>
      <c r="P48" s="193"/>
      <c r="Q48" s="193"/>
    </row>
    <row r="49" spans="1:17" ht="25.5" customHeight="1" x14ac:dyDescent="0.3">
      <c r="A49" s="183" t="s">
        <v>44</v>
      </c>
      <c r="B49" s="183"/>
      <c r="C49" s="183"/>
      <c r="D49" s="183"/>
      <c r="E49" s="183"/>
      <c r="F49" s="183"/>
      <c r="G49" s="183"/>
      <c r="H49" s="183"/>
      <c r="I49" s="183"/>
      <c r="J49" s="183"/>
      <c r="K49" s="183"/>
      <c r="L49" s="183"/>
      <c r="M49" s="183"/>
      <c r="N49" s="183"/>
      <c r="O49" s="183"/>
      <c r="P49" s="183"/>
      <c r="Q49" s="183"/>
    </row>
    <row r="50" spans="1:17" x14ac:dyDescent="0.3">
      <c r="A50" s="45"/>
      <c r="B50" s="46"/>
      <c r="C50" s="46"/>
      <c r="D50" s="45"/>
      <c r="E50" s="45"/>
      <c r="F50" s="45"/>
      <c r="G50" s="45"/>
      <c r="H50" s="45"/>
      <c r="I50" s="45"/>
      <c r="J50" s="45"/>
      <c r="K50" s="45"/>
      <c r="L50" s="45"/>
      <c r="M50" s="45"/>
      <c r="N50" s="45"/>
      <c r="O50" s="45"/>
      <c r="P50" s="45"/>
      <c r="Q50" s="45"/>
    </row>
    <row r="51" spans="1:17" ht="33.75" customHeight="1" x14ac:dyDescent="0.45">
      <c r="A51" s="45"/>
      <c r="B51" s="45"/>
      <c r="C51" s="45"/>
      <c r="D51" s="45"/>
      <c r="E51" s="184" t="s">
        <v>25</v>
      </c>
      <c r="F51" s="184"/>
      <c r="G51" s="184"/>
      <c r="H51" s="184"/>
      <c r="I51" s="184"/>
      <c r="J51" s="184"/>
      <c r="K51" s="184"/>
      <c r="L51" s="184"/>
      <c r="M51" s="184"/>
      <c r="N51" s="184"/>
      <c r="O51" s="184"/>
      <c r="P51" s="184"/>
      <c r="Q51" s="45"/>
    </row>
    <row r="52" spans="1:17" ht="27.75" customHeight="1" thickBot="1" x14ac:dyDescent="0.35">
      <c r="A52" s="47"/>
      <c r="B52" s="47"/>
      <c r="C52" s="47"/>
      <c r="D52" s="47"/>
      <c r="E52" s="48" t="s">
        <v>7</v>
      </c>
      <c r="F52" s="48" t="s">
        <v>8</v>
      </c>
      <c r="G52" s="48" t="s">
        <v>9</v>
      </c>
      <c r="H52" s="48" t="s">
        <v>10</v>
      </c>
      <c r="I52" s="48" t="s">
        <v>11</v>
      </c>
      <c r="J52" s="48" t="s">
        <v>12</v>
      </c>
      <c r="K52" s="48" t="s">
        <v>13</v>
      </c>
      <c r="L52" s="48" t="s">
        <v>14</v>
      </c>
      <c r="M52" s="48" t="s">
        <v>15</v>
      </c>
      <c r="N52" s="48" t="s">
        <v>16</v>
      </c>
      <c r="O52" s="48" t="s">
        <v>17</v>
      </c>
      <c r="P52" s="48" t="s">
        <v>18</v>
      </c>
      <c r="Q52" s="47"/>
    </row>
    <row r="53" spans="1:17" ht="11.25" customHeight="1" x14ac:dyDescent="0.3">
      <c r="A53" s="47"/>
      <c r="C53" s="49" t="s">
        <v>23</v>
      </c>
      <c r="E53" s="47"/>
      <c r="F53" s="47"/>
      <c r="G53" s="47"/>
      <c r="H53" s="47"/>
      <c r="I53" s="47"/>
      <c r="J53" s="47"/>
      <c r="K53" s="47"/>
      <c r="L53" s="47"/>
      <c r="M53" s="47"/>
      <c r="N53" s="47"/>
      <c r="O53" s="47"/>
      <c r="P53" s="47"/>
      <c r="Q53" s="47"/>
    </row>
    <row r="54" spans="1:17" ht="22.5" customHeight="1" x14ac:dyDescent="0.3">
      <c r="C54" s="82"/>
      <c r="D54" s="75" t="s">
        <v>21</v>
      </c>
      <c r="E54" s="131">
        <f t="shared" ref="E54:P54" si="11">(SUM(E9:E18)+SUM(E29:E32))*$E$38+(SUM(E9:E32)*E37)</f>
        <v>19868.333333333332</v>
      </c>
      <c r="F54" s="131">
        <f t="shared" si="11"/>
        <v>23373.166666666664</v>
      </c>
      <c r="G54" s="131">
        <f t="shared" si="11"/>
        <v>27361.166666666664</v>
      </c>
      <c r="H54" s="131">
        <f t="shared" si="11"/>
        <v>31112.833333333332</v>
      </c>
      <c r="I54" s="131">
        <f t="shared" si="11"/>
        <v>32525.333333333332</v>
      </c>
      <c r="J54" s="131">
        <f t="shared" si="11"/>
        <v>35158</v>
      </c>
      <c r="K54" s="131">
        <f t="shared" si="11"/>
        <v>35596.666666666664</v>
      </c>
      <c r="L54" s="131">
        <f t="shared" si="11"/>
        <v>34507.5</v>
      </c>
      <c r="M54" s="131">
        <f t="shared" si="11"/>
        <v>30109.833333333332</v>
      </c>
      <c r="N54" s="131">
        <f t="shared" si="11"/>
        <v>25356.833333333336</v>
      </c>
      <c r="O54" s="131">
        <f t="shared" si="11"/>
        <v>26008</v>
      </c>
      <c r="P54" s="131">
        <f t="shared" si="11"/>
        <v>22101.666666666664</v>
      </c>
    </row>
    <row r="55" spans="1:17" ht="12" customHeight="1" x14ac:dyDescent="0.3">
      <c r="A55" s="47"/>
      <c r="C55" s="76"/>
      <c r="D55" s="77" t="s">
        <v>20</v>
      </c>
      <c r="E55" s="132">
        <f>(SUM(E19:E21))*E38</f>
        <v>17531.666666666668</v>
      </c>
      <c r="F55" s="132">
        <f t="shared" ref="F55:P55" si="12">(SUM(F19:F21))*F38</f>
        <v>16626.666666666668</v>
      </c>
      <c r="G55" s="132">
        <f t="shared" si="12"/>
        <v>20680.666666666668</v>
      </c>
      <c r="H55" s="132">
        <f t="shared" si="12"/>
        <v>21461.333333333336</v>
      </c>
      <c r="I55" s="132">
        <f t="shared" si="12"/>
        <v>21786.166666666668</v>
      </c>
      <c r="J55" s="132">
        <f t="shared" si="12"/>
        <v>21930.666666666668</v>
      </c>
      <c r="K55" s="132">
        <f t="shared" si="12"/>
        <v>25024.500000000004</v>
      </c>
      <c r="L55" s="132">
        <f t="shared" si="12"/>
        <v>23651.000000000004</v>
      </c>
      <c r="M55" s="132">
        <f t="shared" si="12"/>
        <v>20533.333333333336</v>
      </c>
      <c r="N55" s="132">
        <f t="shared" si="12"/>
        <v>20200.500000000004</v>
      </c>
      <c r="O55" s="132">
        <f t="shared" si="12"/>
        <v>20320.000000000004</v>
      </c>
      <c r="P55" s="132">
        <f t="shared" si="12"/>
        <v>19664.500000000004</v>
      </c>
      <c r="Q55" s="47"/>
    </row>
    <row r="56" spans="1:17" ht="12" customHeight="1" x14ac:dyDescent="0.3">
      <c r="A56" s="47"/>
      <c r="C56" s="92"/>
      <c r="D56" s="78" t="s">
        <v>19</v>
      </c>
      <c r="E56" s="133">
        <f>SUM(E22:E28)*E38</f>
        <v>12897.500000000002</v>
      </c>
      <c r="F56" s="133">
        <f>SUM(F22:F28)*F38</f>
        <v>14248.666666666668</v>
      </c>
      <c r="G56" s="133">
        <f>SUM(G22:G28)*G38</f>
        <v>30295.166666666672</v>
      </c>
      <c r="H56" s="133">
        <f>SUM(H22:H28)*H38</f>
        <v>36085.333333333336</v>
      </c>
      <c r="I56" s="133">
        <f t="shared" ref="I56:O56" si="13">SUM(I22:I28)*I38</f>
        <v>37185.000000000007</v>
      </c>
      <c r="J56" s="133">
        <f t="shared" si="13"/>
        <v>41109.333333333336</v>
      </c>
      <c r="K56" s="133">
        <f t="shared" si="13"/>
        <v>42500.333333333336</v>
      </c>
      <c r="L56" s="133">
        <f t="shared" si="13"/>
        <v>41506.500000000007</v>
      </c>
      <c r="M56" s="133">
        <f t="shared" si="13"/>
        <v>34773.333333333336</v>
      </c>
      <c r="N56" s="133">
        <f t="shared" si="13"/>
        <v>27447.666666666668</v>
      </c>
      <c r="O56" s="133">
        <f t="shared" si="13"/>
        <v>14016.000000000002</v>
      </c>
      <c r="P56" s="133">
        <f>SUM(P22:P25)*P38</f>
        <v>12685.333333333334</v>
      </c>
      <c r="Q56" s="129"/>
    </row>
    <row r="57" spans="1:17" x14ac:dyDescent="0.3">
      <c r="A57" s="47"/>
      <c r="C57" s="50"/>
      <c r="E57" s="51"/>
      <c r="F57" s="51"/>
      <c r="G57" s="51"/>
      <c r="H57" s="51"/>
      <c r="I57" s="51"/>
      <c r="J57" s="51"/>
      <c r="K57" s="51"/>
      <c r="L57" s="51"/>
      <c r="M57" s="51"/>
      <c r="N57" s="51"/>
      <c r="O57" s="51"/>
      <c r="P57" s="51"/>
      <c r="Q57" s="47"/>
    </row>
    <row r="58" spans="1:17" ht="13.5" customHeight="1" x14ac:dyDescent="0.3">
      <c r="A58" s="47"/>
      <c r="C58" s="96" t="s">
        <v>27</v>
      </c>
      <c r="D58" s="75"/>
      <c r="E58" s="134">
        <f t="shared" ref="E58:P58" si="14">(E37/E36)*E39</f>
        <v>14061.666666666666</v>
      </c>
      <c r="F58" s="134">
        <f t="shared" si="14"/>
        <v>16505.666666666664</v>
      </c>
      <c r="G58" s="134">
        <f t="shared" si="14"/>
        <v>21900.666666666664</v>
      </c>
      <c r="H58" s="134">
        <f t="shared" si="14"/>
        <v>25540.666666666664</v>
      </c>
      <c r="I58" s="134">
        <f t="shared" si="14"/>
        <v>25579.666666666664</v>
      </c>
      <c r="J58" s="134">
        <f t="shared" si="14"/>
        <v>28279.333333333332</v>
      </c>
      <c r="K58" s="134">
        <f t="shared" si="14"/>
        <v>28829.666666666664</v>
      </c>
      <c r="L58" s="134">
        <f t="shared" si="14"/>
        <v>27863.333333333332</v>
      </c>
      <c r="M58" s="134">
        <f t="shared" si="14"/>
        <v>24604.666666666664</v>
      </c>
      <c r="N58" s="134">
        <f t="shared" si="14"/>
        <v>20409.999999999996</v>
      </c>
      <c r="O58" s="134">
        <f t="shared" si="14"/>
        <v>17320.333333333332</v>
      </c>
      <c r="P58" s="134">
        <f t="shared" si="14"/>
        <v>15222.999999999998</v>
      </c>
      <c r="Q58" s="47"/>
    </row>
    <row r="59" spans="1:17" ht="13.5" customHeight="1" x14ac:dyDescent="0.3">
      <c r="A59" s="47"/>
      <c r="C59" s="97" t="s">
        <v>28</v>
      </c>
      <c r="D59" s="77"/>
      <c r="E59" s="98">
        <v>0.5</v>
      </c>
      <c r="F59" s="98">
        <v>0.5</v>
      </c>
      <c r="G59" s="98">
        <v>0.5</v>
      </c>
      <c r="H59" s="98">
        <v>0.5</v>
      </c>
      <c r="I59" s="98">
        <v>0.5</v>
      </c>
      <c r="J59" s="98">
        <v>0.5</v>
      </c>
      <c r="K59" s="98">
        <v>0.5</v>
      </c>
      <c r="L59" s="98">
        <v>0.5</v>
      </c>
      <c r="M59" s="98">
        <v>0.5</v>
      </c>
      <c r="N59" s="98">
        <v>0.5</v>
      </c>
      <c r="O59" s="98">
        <v>0.5</v>
      </c>
      <c r="P59" s="98">
        <v>0.5</v>
      </c>
      <c r="Q59" s="47"/>
    </row>
    <row r="60" spans="1:17" ht="13.5" customHeight="1" x14ac:dyDescent="0.3">
      <c r="A60" s="47"/>
      <c r="C60" s="99" t="s">
        <v>29</v>
      </c>
      <c r="D60" s="78"/>
      <c r="E60" s="100">
        <f t="shared" ref="E60:P60" si="15">E43*E58*E59</f>
        <v>914.00833333333333</v>
      </c>
      <c r="F60" s="100">
        <f t="shared" si="15"/>
        <v>1072.8683333333331</v>
      </c>
      <c r="G60" s="100">
        <f t="shared" si="15"/>
        <v>1423.5433333333333</v>
      </c>
      <c r="H60" s="100">
        <f t="shared" si="15"/>
        <v>1660.1433333333332</v>
      </c>
      <c r="I60" s="100">
        <f t="shared" si="15"/>
        <v>1662.6783333333333</v>
      </c>
      <c r="J60" s="100">
        <f t="shared" si="15"/>
        <v>1838.1566666666668</v>
      </c>
      <c r="K60" s="100">
        <f t="shared" si="15"/>
        <v>1873.9283333333333</v>
      </c>
      <c r="L60" s="100">
        <f t="shared" si="15"/>
        <v>1811.1166666666666</v>
      </c>
      <c r="M60" s="100">
        <f t="shared" si="15"/>
        <v>1599.3033333333333</v>
      </c>
      <c r="N60" s="100">
        <f t="shared" si="15"/>
        <v>1326.6499999999999</v>
      </c>
      <c r="O60" s="100">
        <f t="shared" si="15"/>
        <v>1125.8216666666667</v>
      </c>
      <c r="P60" s="100">
        <f t="shared" si="15"/>
        <v>989.49499999999989</v>
      </c>
      <c r="Q60" s="47"/>
    </row>
    <row r="61" spans="1:17" ht="13.5" customHeight="1" x14ac:dyDescent="0.3">
      <c r="A61" s="47"/>
      <c r="C61" s="53"/>
      <c r="E61" s="54"/>
      <c r="F61" s="54"/>
      <c r="G61" s="54"/>
      <c r="H61" s="54"/>
      <c r="I61" s="54"/>
      <c r="J61" s="54"/>
      <c r="K61" s="54"/>
      <c r="L61" s="54"/>
      <c r="M61" s="54"/>
      <c r="N61" s="54"/>
      <c r="O61" s="54"/>
      <c r="P61" s="54"/>
      <c r="Q61" s="47"/>
    </row>
    <row r="62" spans="1:17" ht="13.5" customHeight="1" x14ac:dyDescent="0.3">
      <c r="A62" s="47"/>
      <c r="C62" s="49" t="s">
        <v>36</v>
      </c>
      <c r="E62" s="54"/>
      <c r="F62" s="54"/>
      <c r="G62" s="54"/>
      <c r="H62" s="54"/>
      <c r="I62" s="54"/>
      <c r="J62" s="54"/>
      <c r="K62" s="54"/>
      <c r="L62" s="54"/>
      <c r="M62" s="54"/>
      <c r="N62" s="54"/>
      <c r="O62" s="54"/>
      <c r="P62" s="54"/>
      <c r="Q62" s="47"/>
    </row>
    <row r="63" spans="1:17" ht="13.5" customHeight="1" x14ac:dyDescent="0.3">
      <c r="A63" s="47"/>
      <c r="C63" s="82"/>
      <c r="D63" s="75" t="s">
        <v>21</v>
      </c>
      <c r="E63" s="135">
        <f>E54-E58</f>
        <v>5806.6666666666661</v>
      </c>
      <c r="F63" s="135">
        <f t="shared" ref="F63:P63" si="16">F54-F58</f>
        <v>6867.5</v>
      </c>
      <c r="G63" s="135">
        <f t="shared" si="16"/>
        <v>5460.5</v>
      </c>
      <c r="H63" s="135">
        <f t="shared" si="16"/>
        <v>5572.1666666666679</v>
      </c>
      <c r="I63" s="135">
        <f t="shared" si="16"/>
        <v>6945.6666666666679</v>
      </c>
      <c r="J63" s="135">
        <f t="shared" si="16"/>
        <v>6878.6666666666679</v>
      </c>
      <c r="K63" s="135">
        <f t="shared" si="16"/>
        <v>6767</v>
      </c>
      <c r="L63" s="135">
        <f t="shared" si="16"/>
        <v>6644.1666666666679</v>
      </c>
      <c r="M63" s="135">
        <f t="shared" si="16"/>
        <v>5505.1666666666679</v>
      </c>
      <c r="N63" s="135">
        <f t="shared" si="16"/>
        <v>4946.8333333333394</v>
      </c>
      <c r="O63" s="135">
        <f t="shared" si="16"/>
        <v>8687.6666666666679</v>
      </c>
      <c r="P63" s="135">
        <f t="shared" si="16"/>
        <v>6878.6666666666661</v>
      </c>
      <c r="Q63" s="47"/>
    </row>
    <row r="64" spans="1:17" ht="13.5" customHeight="1" x14ac:dyDescent="0.3">
      <c r="A64" s="47"/>
      <c r="C64" s="76"/>
      <c r="D64" s="77" t="s">
        <v>20</v>
      </c>
      <c r="E64" s="136">
        <f>E55</f>
        <v>17531.666666666668</v>
      </c>
      <c r="F64" s="136">
        <f t="shared" ref="F64:P65" si="17">F55</f>
        <v>16626.666666666668</v>
      </c>
      <c r="G64" s="136">
        <f t="shared" si="17"/>
        <v>20680.666666666668</v>
      </c>
      <c r="H64" s="136">
        <f t="shared" si="17"/>
        <v>21461.333333333336</v>
      </c>
      <c r="I64" s="136">
        <f t="shared" si="17"/>
        <v>21786.166666666668</v>
      </c>
      <c r="J64" s="136">
        <f t="shared" si="17"/>
        <v>21930.666666666668</v>
      </c>
      <c r="K64" s="136">
        <f t="shared" si="17"/>
        <v>25024.500000000004</v>
      </c>
      <c r="L64" s="136">
        <f t="shared" si="17"/>
        <v>23651.000000000004</v>
      </c>
      <c r="M64" s="136">
        <f t="shared" si="17"/>
        <v>20533.333333333336</v>
      </c>
      <c r="N64" s="136">
        <f t="shared" si="17"/>
        <v>20200.500000000004</v>
      </c>
      <c r="O64" s="136">
        <f t="shared" si="17"/>
        <v>20320.000000000004</v>
      </c>
      <c r="P64" s="136">
        <f t="shared" si="17"/>
        <v>19664.500000000004</v>
      </c>
      <c r="Q64" s="47"/>
    </row>
    <row r="65" spans="1:17" ht="13.5" customHeight="1" x14ac:dyDescent="0.3">
      <c r="A65" s="47"/>
      <c r="C65" s="92"/>
      <c r="D65" s="78" t="s">
        <v>19</v>
      </c>
      <c r="E65" s="137">
        <f>E56</f>
        <v>12897.500000000002</v>
      </c>
      <c r="F65" s="137">
        <f t="shared" si="17"/>
        <v>14248.666666666668</v>
      </c>
      <c r="G65" s="137">
        <f t="shared" si="17"/>
        <v>30295.166666666672</v>
      </c>
      <c r="H65" s="137">
        <f t="shared" si="17"/>
        <v>36085.333333333336</v>
      </c>
      <c r="I65" s="137">
        <f t="shared" si="17"/>
        <v>37185.000000000007</v>
      </c>
      <c r="J65" s="137">
        <f t="shared" si="17"/>
        <v>41109.333333333336</v>
      </c>
      <c r="K65" s="137">
        <f t="shared" si="17"/>
        <v>42500.333333333336</v>
      </c>
      <c r="L65" s="137">
        <f t="shared" si="17"/>
        <v>41506.500000000007</v>
      </c>
      <c r="M65" s="137">
        <f t="shared" si="17"/>
        <v>34773.333333333336</v>
      </c>
      <c r="N65" s="137">
        <f t="shared" si="17"/>
        <v>27447.666666666668</v>
      </c>
      <c r="O65" s="137">
        <f t="shared" si="17"/>
        <v>14016.000000000002</v>
      </c>
      <c r="P65" s="137">
        <f t="shared" si="17"/>
        <v>12685.333333333334</v>
      </c>
      <c r="Q65" s="47"/>
    </row>
    <row r="66" spans="1:17" ht="13.5" customHeight="1" x14ac:dyDescent="0.3">
      <c r="A66" s="47"/>
      <c r="C66" s="50"/>
      <c r="E66" s="51"/>
      <c r="F66" s="51"/>
      <c r="G66" s="51"/>
      <c r="H66" s="51"/>
      <c r="I66" s="51"/>
      <c r="J66" s="51"/>
      <c r="K66" s="51"/>
      <c r="L66" s="51"/>
      <c r="M66" s="51"/>
      <c r="N66" s="51"/>
      <c r="O66" s="51"/>
      <c r="P66" s="51"/>
      <c r="Q66" s="47"/>
    </row>
    <row r="67" spans="1:17" ht="13.5" customHeight="1" x14ac:dyDescent="0.3">
      <c r="A67" s="47"/>
      <c r="C67" s="52" t="s">
        <v>30</v>
      </c>
      <c r="E67" s="128"/>
      <c r="F67" s="128"/>
      <c r="G67" s="51"/>
      <c r="H67" s="51"/>
      <c r="I67" s="51"/>
      <c r="J67" s="51"/>
      <c r="K67" s="51"/>
      <c r="L67" s="51"/>
      <c r="M67" s="51"/>
      <c r="N67" s="51"/>
      <c r="O67" s="51"/>
      <c r="P67" s="51"/>
      <c r="Q67" s="47"/>
    </row>
    <row r="68" spans="1:17" s="56" customFormat="1" ht="13.5" customHeight="1" x14ac:dyDescent="0.3">
      <c r="A68" s="55"/>
      <c r="C68" s="101"/>
      <c r="D68" s="102" t="s">
        <v>21</v>
      </c>
      <c r="E68" s="103">
        <f>0.5</f>
        <v>0.5</v>
      </c>
      <c r="F68" s="103">
        <f t="shared" ref="F68:P68" si="18">0.5</f>
        <v>0.5</v>
      </c>
      <c r="G68" s="103">
        <f t="shared" si="18"/>
        <v>0.5</v>
      </c>
      <c r="H68" s="103">
        <f t="shared" si="18"/>
        <v>0.5</v>
      </c>
      <c r="I68" s="103">
        <f t="shared" si="18"/>
        <v>0.5</v>
      </c>
      <c r="J68" s="103">
        <f t="shared" si="18"/>
        <v>0.5</v>
      </c>
      <c r="K68" s="103">
        <f t="shared" si="18"/>
        <v>0.5</v>
      </c>
      <c r="L68" s="103">
        <f t="shared" si="18"/>
        <v>0.5</v>
      </c>
      <c r="M68" s="103">
        <f t="shared" si="18"/>
        <v>0.5</v>
      </c>
      <c r="N68" s="103">
        <f t="shared" si="18"/>
        <v>0.5</v>
      </c>
      <c r="O68" s="103">
        <f t="shared" si="18"/>
        <v>0.5</v>
      </c>
      <c r="P68" s="103">
        <f t="shared" si="18"/>
        <v>0.5</v>
      </c>
      <c r="Q68" s="55"/>
    </row>
    <row r="69" spans="1:17" s="56" customFormat="1" ht="13.5" customHeight="1" x14ac:dyDescent="0.3">
      <c r="A69" s="55"/>
      <c r="C69" s="104"/>
      <c r="D69" s="105" t="s">
        <v>20</v>
      </c>
      <c r="E69" s="106">
        <v>0.9</v>
      </c>
      <c r="F69" s="106">
        <v>0.9</v>
      </c>
      <c r="G69" s="106">
        <v>0.9</v>
      </c>
      <c r="H69" s="106">
        <v>0.9</v>
      </c>
      <c r="I69" s="106">
        <v>0.9</v>
      </c>
      <c r="J69" s="106">
        <v>1.1000000000000001</v>
      </c>
      <c r="K69" s="106">
        <v>1.1000000000000001</v>
      </c>
      <c r="L69" s="106">
        <v>1.1000000000000001</v>
      </c>
      <c r="M69" s="106">
        <v>1.1000000000000001</v>
      </c>
      <c r="N69" s="106">
        <v>1.1000000000000001</v>
      </c>
      <c r="O69" s="106">
        <v>0.9</v>
      </c>
      <c r="P69" s="106">
        <v>0.9</v>
      </c>
      <c r="Q69" s="55"/>
    </row>
    <row r="70" spans="1:17" s="56" customFormat="1" ht="13.5" customHeight="1" x14ac:dyDescent="0.3">
      <c r="A70" s="55"/>
      <c r="C70" s="107"/>
      <c r="D70" s="108" t="s">
        <v>19</v>
      </c>
      <c r="E70" s="109">
        <v>1.3</v>
      </c>
      <c r="F70" s="109">
        <v>1.3</v>
      </c>
      <c r="G70" s="109">
        <v>1.3</v>
      </c>
      <c r="H70" s="109">
        <v>1.3</v>
      </c>
      <c r="I70" s="109">
        <v>1.3</v>
      </c>
      <c r="J70" s="109">
        <v>2.25</v>
      </c>
      <c r="K70" s="109">
        <v>2.25</v>
      </c>
      <c r="L70" s="109">
        <v>2.25</v>
      </c>
      <c r="M70" s="109">
        <v>2.25</v>
      </c>
      <c r="N70" s="109">
        <v>2.25</v>
      </c>
      <c r="O70" s="109">
        <v>1.3</v>
      </c>
      <c r="P70" s="109">
        <v>1.3</v>
      </c>
      <c r="Q70" s="55"/>
    </row>
    <row r="71" spans="1:17" s="58" customFormat="1" ht="13.5" customHeight="1" x14ac:dyDescent="0.3">
      <c r="A71" s="57"/>
      <c r="C71" s="59" t="s">
        <v>45</v>
      </c>
      <c r="E71" s="60"/>
      <c r="F71" s="60"/>
      <c r="G71" s="60"/>
      <c r="H71" s="60"/>
      <c r="I71" s="60"/>
      <c r="J71" s="60"/>
      <c r="K71" s="60"/>
      <c r="L71" s="60"/>
      <c r="M71" s="60"/>
      <c r="N71" s="60"/>
      <c r="O71" s="60"/>
      <c r="P71" s="60"/>
      <c r="Q71" s="57"/>
    </row>
    <row r="72" spans="1:17" s="62" customFormat="1" ht="13.5" customHeight="1" x14ac:dyDescent="0.3">
      <c r="A72" s="61"/>
      <c r="C72" s="110"/>
      <c r="D72" s="111" t="s">
        <v>21</v>
      </c>
      <c r="E72" s="112">
        <f>$E$43*E68</f>
        <v>6.5000000000000002E-2</v>
      </c>
      <c r="F72" s="112">
        <f t="shared" ref="F72:P72" si="19">$E$43*F68</f>
        <v>6.5000000000000002E-2</v>
      </c>
      <c r="G72" s="112">
        <f t="shared" si="19"/>
        <v>6.5000000000000002E-2</v>
      </c>
      <c r="H72" s="112">
        <f t="shared" si="19"/>
        <v>6.5000000000000002E-2</v>
      </c>
      <c r="I72" s="112">
        <f t="shared" si="19"/>
        <v>6.5000000000000002E-2</v>
      </c>
      <c r="J72" s="112">
        <f t="shared" si="19"/>
        <v>6.5000000000000002E-2</v>
      </c>
      <c r="K72" s="112">
        <f t="shared" si="19"/>
        <v>6.5000000000000002E-2</v>
      </c>
      <c r="L72" s="112">
        <f t="shared" si="19"/>
        <v>6.5000000000000002E-2</v>
      </c>
      <c r="M72" s="112">
        <f t="shared" si="19"/>
        <v>6.5000000000000002E-2</v>
      </c>
      <c r="N72" s="112">
        <f t="shared" si="19"/>
        <v>6.5000000000000002E-2</v>
      </c>
      <c r="O72" s="112">
        <f t="shared" si="19"/>
        <v>6.5000000000000002E-2</v>
      </c>
      <c r="P72" s="112">
        <f t="shared" si="19"/>
        <v>6.5000000000000002E-2</v>
      </c>
      <c r="Q72" s="61"/>
    </row>
    <row r="73" spans="1:17" s="62" customFormat="1" ht="13.5" customHeight="1" x14ac:dyDescent="0.3">
      <c r="A73" s="61"/>
      <c r="C73" s="113"/>
      <c r="D73" s="114" t="s">
        <v>20</v>
      </c>
      <c r="E73" s="115">
        <f t="shared" ref="E73:P74" si="20">$E$43*E69</f>
        <v>0.11700000000000001</v>
      </c>
      <c r="F73" s="115">
        <f t="shared" si="20"/>
        <v>0.11700000000000001</v>
      </c>
      <c r="G73" s="115">
        <f t="shared" si="20"/>
        <v>0.11700000000000001</v>
      </c>
      <c r="H73" s="115">
        <f t="shared" si="20"/>
        <v>0.11700000000000001</v>
      </c>
      <c r="I73" s="115">
        <f t="shared" si="20"/>
        <v>0.11700000000000001</v>
      </c>
      <c r="J73" s="115">
        <f t="shared" si="20"/>
        <v>0.14300000000000002</v>
      </c>
      <c r="K73" s="115">
        <f t="shared" si="20"/>
        <v>0.14300000000000002</v>
      </c>
      <c r="L73" s="115">
        <f t="shared" si="20"/>
        <v>0.14300000000000002</v>
      </c>
      <c r="M73" s="115">
        <f t="shared" si="20"/>
        <v>0.14300000000000002</v>
      </c>
      <c r="N73" s="115">
        <f t="shared" si="20"/>
        <v>0.14300000000000002</v>
      </c>
      <c r="O73" s="115">
        <f t="shared" si="20"/>
        <v>0.11700000000000001</v>
      </c>
      <c r="P73" s="115">
        <f t="shared" si="20"/>
        <v>0.11700000000000001</v>
      </c>
      <c r="Q73" s="61"/>
    </row>
    <row r="74" spans="1:17" s="62" customFormat="1" ht="13.5" customHeight="1" x14ac:dyDescent="0.3">
      <c r="A74" s="61"/>
      <c r="C74" s="116"/>
      <c r="D74" s="117" t="s">
        <v>19</v>
      </c>
      <c r="E74" s="118">
        <f t="shared" si="20"/>
        <v>0.16900000000000001</v>
      </c>
      <c r="F74" s="118">
        <f t="shared" si="20"/>
        <v>0.16900000000000001</v>
      </c>
      <c r="G74" s="118">
        <f t="shared" si="20"/>
        <v>0.16900000000000001</v>
      </c>
      <c r="H74" s="118">
        <f t="shared" si="20"/>
        <v>0.16900000000000001</v>
      </c>
      <c r="I74" s="118">
        <f t="shared" si="20"/>
        <v>0.16900000000000001</v>
      </c>
      <c r="J74" s="118">
        <f t="shared" si="20"/>
        <v>0.29249999999999998</v>
      </c>
      <c r="K74" s="118">
        <f t="shared" si="20"/>
        <v>0.29249999999999998</v>
      </c>
      <c r="L74" s="118">
        <f t="shared" si="20"/>
        <v>0.29249999999999998</v>
      </c>
      <c r="M74" s="118">
        <f t="shared" si="20"/>
        <v>0.29249999999999998</v>
      </c>
      <c r="N74" s="118">
        <f t="shared" si="20"/>
        <v>0.29249999999999998</v>
      </c>
      <c r="O74" s="118">
        <f t="shared" si="20"/>
        <v>0.16900000000000001</v>
      </c>
      <c r="P74" s="118">
        <f t="shared" si="20"/>
        <v>0.16900000000000001</v>
      </c>
      <c r="Q74" s="61"/>
    </row>
    <row r="75" spans="1:17" s="66" customFormat="1" x14ac:dyDescent="0.3">
      <c r="A75" s="65"/>
      <c r="C75" s="67" t="s">
        <v>46</v>
      </c>
      <c r="E75" s="68"/>
      <c r="F75" s="68"/>
      <c r="G75" s="68"/>
      <c r="H75" s="68"/>
      <c r="I75" s="68"/>
      <c r="J75" s="68"/>
      <c r="K75" s="68"/>
      <c r="L75" s="68"/>
      <c r="M75" s="68"/>
      <c r="N75" s="68"/>
      <c r="O75" s="68"/>
      <c r="P75" s="68"/>
      <c r="Q75" s="65"/>
    </row>
    <row r="76" spans="1:17" s="62" customFormat="1" x14ac:dyDescent="0.3">
      <c r="A76" s="61"/>
      <c r="C76" s="63"/>
      <c r="D76" s="62" t="s">
        <v>50</v>
      </c>
      <c r="E76" s="64">
        <f>$E$43*E59</f>
        <v>6.5000000000000002E-2</v>
      </c>
      <c r="F76" s="64">
        <f t="shared" ref="F76:P76" si="21">$E$43*F59</f>
        <v>6.5000000000000002E-2</v>
      </c>
      <c r="G76" s="64">
        <f t="shared" si="21"/>
        <v>6.5000000000000002E-2</v>
      </c>
      <c r="H76" s="64">
        <f t="shared" si="21"/>
        <v>6.5000000000000002E-2</v>
      </c>
      <c r="I76" s="64">
        <f t="shared" si="21"/>
        <v>6.5000000000000002E-2</v>
      </c>
      <c r="J76" s="64">
        <f t="shared" si="21"/>
        <v>6.5000000000000002E-2</v>
      </c>
      <c r="K76" s="64">
        <f t="shared" si="21"/>
        <v>6.5000000000000002E-2</v>
      </c>
      <c r="L76" s="64">
        <f t="shared" si="21"/>
        <v>6.5000000000000002E-2</v>
      </c>
      <c r="M76" s="64">
        <f t="shared" si="21"/>
        <v>6.5000000000000002E-2</v>
      </c>
      <c r="N76" s="64">
        <f t="shared" si="21"/>
        <v>6.5000000000000002E-2</v>
      </c>
      <c r="O76" s="64">
        <f t="shared" si="21"/>
        <v>6.5000000000000002E-2</v>
      </c>
      <c r="P76" s="64">
        <f t="shared" si="21"/>
        <v>6.5000000000000002E-2</v>
      </c>
      <c r="Q76" s="61"/>
    </row>
    <row r="77" spans="1:17" x14ac:dyDescent="0.3">
      <c r="A77" s="47"/>
      <c r="C77" s="52" t="s">
        <v>31</v>
      </c>
      <c r="E77" s="51"/>
      <c r="F77" s="51"/>
      <c r="G77" s="51"/>
      <c r="H77" s="51"/>
      <c r="I77" s="51"/>
      <c r="J77" s="51"/>
      <c r="K77" s="51"/>
      <c r="L77" s="51"/>
      <c r="M77" s="51"/>
      <c r="N77" s="51"/>
      <c r="O77" s="51"/>
      <c r="P77" s="51"/>
      <c r="Q77" s="47"/>
    </row>
    <row r="78" spans="1:17" ht="16.5" customHeight="1" x14ac:dyDescent="0.3">
      <c r="C78" s="75"/>
      <c r="D78" s="75" t="s">
        <v>21</v>
      </c>
      <c r="E78" s="119">
        <f t="shared" ref="E78:P79" si="22">E63*E68*$E$43</f>
        <v>377.43333333333328</v>
      </c>
      <c r="F78" s="119">
        <f t="shared" si="22"/>
        <v>446.38749999999999</v>
      </c>
      <c r="G78" s="119">
        <f t="shared" si="22"/>
        <v>354.9325</v>
      </c>
      <c r="H78" s="119">
        <f t="shared" si="22"/>
        <v>362.19083333333344</v>
      </c>
      <c r="I78" s="119">
        <f t="shared" si="22"/>
        <v>451.46833333333342</v>
      </c>
      <c r="J78" s="119">
        <f t="shared" si="22"/>
        <v>447.1133333333334</v>
      </c>
      <c r="K78" s="119">
        <f t="shared" si="22"/>
        <v>439.85500000000002</v>
      </c>
      <c r="L78" s="119">
        <f t="shared" si="22"/>
        <v>431.87083333333345</v>
      </c>
      <c r="M78" s="119">
        <f t="shared" si="22"/>
        <v>357.83583333333343</v>
      </c>
      <c r="N78" s="119">
        <f t="shared" si="22"/>
        <v>321.54416666666708</v>
      </c>
      <c r="O78" s="119">
        <f t="shared" si="22"/>
        <v>564.69833333333338</v>
      </c>
      <c r="P78" s="119">
        <f t="shared" si="22"/>
        <v>447.11333333333329</v>
      </c>
    </row>
    <row r="79" spans="1:17" x14ac:dyDescent="0.3">
      <c r="C79" s="77"/>
      <c r="D79" s="77" t="s">
        <v>20</v>
      </c>
      <c r="E79" s="120">
        <f t="shared" si="22"/>
        <v>2051.2050000000004</v>
      </c>
      <c r="F79" s="120">
        <f t="shared" si="22"/>
        <v>1945.3200000000004</v>
      </c>
      <c r="G79" s="120">
        <f t="shared" si="22"/>
        <v>2419.6380000000004</v>
      </c>
      <c r="H79" s="120">
        <f t="shared" si="22"/>
        <v>2510.9760000000006</v>
      </c>
      <c r="I79" s="120">
        <f t="shared" si="22"/>
        <v>2548.9815000000003</v>
      </c>
      <c r="J79" s="120">
        <f t="shared" si="22"/>
        <v>3136.0853333333339</v>
      </c>
      <c r="K79" s="120">
        <f t="shared" si="22"/>
        <v>3578.5035000000012</v>
      </c>
      <c r="L79" s="120">
        <f t="shared" si="22"/>
        <v>3382.0930000000008</v>
      </c>
      <c r="M79" s="120">
        <f t="shared" si="22"/>
        <v>2936.2666666666673</v>
      </c>
      <c r="N79" s="120">
        <f t="shared" si="22"/>
        <v>2888.6715000000008</v>
      </c>
      <c r="O79" s="120">
        <f t="shared" si="22"/>
        <v>2377.4400000000005</v>
      </c>
      <c r="P79" s="120">
        <f t="shared" si="22"/>
        <v>2300.7465000000007</v>
      </c>
    </row>
    <row r="80" spans="1:17" x14ac:dyDescent="0.3">
      <c r="C80" s="77"/>
      <c r="D80" s="77" t="s">
        <v>19</v>
      </c>
      <c r="E80" s="120">
        <f t="shared" ref="E80:P80" si="23">E43*E65*E70</f>
        <v>2179.6775000000002</v>
      </c>
      <c r="F80" s="120">
        <f t="shared" si="23"/>
        <v>2408.0246666666671</v>
      </c>
      <c r="G80" s="120">
        <f t="shared" si="23"/>
        <v>5119.8831666666674</v>
      </c>
      <c r="H80" s="120">
        <f t="shared" si="23"/>
        <v>6098.4213333333346</v>
      </c>
      <c r="I80" s="120">
        <f t="shared" si="23"/>
        <v>6284.2650000000012</v>
      </c>
      <c r="J80" s="120">
        <f t="shared" si="23"/>
        <v>12024.480000000001</v>
      </c>
      <c r="K80" s="120">
        <f t="shared" si="23"/>
        <v>12431.347500000002</v>
      </c>
      <c r="L80" s="120">
        <f t="shared" si="23"/>
        <v>12140.651250000003</v>
      </c>
      <c r="M80" s="120">
        <f t="shared" si="23"/>
        <v>10171.200000000001</v>
      </c>
      <c r="N80" s="120">
        <f t="shared" si="23"/>
        <v>8028.442500000001</v>
      </c>
      <c r="O80" s="120">
        <f t="shared" si="23"/>
        <v>2368.7040000000006</v>
      </c>
      <c r="P80" s="120">
        <f t="shared" si="23"/>
        <v>2143.8213333333338</v>
      </c>
    </row>
    <row r="81" spans="3:16" s="58" customFormat="1" x14ac:dyDescent="0.3">
      <c r="C81" s="121" t="s">
        <v>32</v>
      </c>
      <c r="D81" s="123"/>
      <c r="E81" s="124">
        <f>SUM(E78:E80)</f>
        <v>4608.315833333334</v>
      </c>
      <c r="F81" s="124">
        <f t="shared" ref="F81:P81" si="24">SUM(F78:F80)</f>
        <v>4799.7321666666676</v>
      </c>
      <c r="G81" s="124">
        <f t="shared" si="24"/>
        <v>7894.4536666666681</v>
      </c>
      <c r="H81" s="124">
        <f t="shared" si="24"/>
        <v>8971.5881666666683</v>
      </c>
      <c r="I81" s="124">
        <f t="shared" si="24"/>
        <v>9284.7148333333353</v>
      </c>
      <c r="J81" s="124">
        <f t="shared" si="24"/>
        <v>15607.678666666669</v>
      </c>
      <c r="K81" s="124">
        <f t="shared" si="24"/>
        <v>16449.706000000002</v>
      </c>
      <c r="L81" s="124">
        <f t="shared" si="24"/>
        <v>15954.615083333338</v>
      </c>
      <c r="M81" s="124">
        <f t="shared" si="24"/>
        <v>13465.302500000002</v>
      </c>
      <c r="N81" s="124">
        <f t="shared" si="24"/>
        <v>11238.658166666668</v>
      </c>
      <c r="O81" s="124">
        <f t="shared" si="24"/>
        <v>5310.842333333334</v>
      </c>
      <c r="P81" s="124">
        <f t="shared" si="24"/>
        <v>4891.6811666666672</v>
      </c>
    </row>
    <row r="84" spans="3:16" x14ac:dyDescent="0.3">
      <c r="C84" s="49" t="s">
        <v>40</v>
      </c>
      <c r="F84" s="142">
        <f>SUM(E44:P44)/Q39</f>
        <v>0.14519449476451457</v>
      </c>
      <c r="G84" s="69" t="s">
        <v>34</v>
      </c>
    </row>
    <row r="86" spans="3:16" s="58" customFormat="1" x14ac:dyDescent="0.3">
      <c r="C86" s="70" t="s">
        <v>49</v>
      </c>
    </row>
    <row r="87" spans="3:16" s="58" customFormat="1" x14ac:dyDescent="0.3">
      <c r="E87" s="71">
        <f>E81+E60</f>
        <v>5522.3241666666672</v>
      </c>
      <c r="F87" s="71">
        <f t="shared" ref="F87:P87" si="25">F81+F60</f>
        <v>5872.6005000000005</v>
      </c>
      <c r="G87" s="71">
        <f t="shared" si="25"/>
        <v>9317.9970000000012</v>
      </c>
      <c r="H87" s="71">
        <f t="shared" si="25"/>
        <v>10631.731500000002</v>
      </c>
      <c r="I87" s="71">
        <f t="shared" si="25"/>
        <v>10947.393166666669</v>
      </c>
      <c r="J87" s="71">
        <f t="shared" si="25"/>
        <v>17445.835333333336</v>
      </c>
      <c r="K87" s="71">
        <f t="shared" si="25"/>
        <v>18323.634333333335</v>
      </c>
      <c r="L87" s="71">
        <f t="shared" si="25"/>
        <v>17765.731750000003</v>
      </c>
      <c r="M87" s="71">
        <f t="shared" si="25"/>
        <v>15064.605833333335</v>
      </c>
      <c r="N87" s="71">
        <f t="shared" si="25"/>
        <v>12565.308166666668</v>
      </c>
      <c r="O87" s="71">
        <f t="shared" si="25"/>
        <v>6436.6640000000007</v>
      </c>
      <c r="P87" s="71">
        <f t="shared" si="25"/>
        <v>5881.1761666666671</v>
      </c>
    </row>
    <row r="88" spans="3:16" s="58" customFormat="1" x14ac:dyDescent="0.3"/>
    <row r="89" spans="3:16" s="72" customFormat="1" x14ac:dyDescent="0.3">
      <c r="C89" s="73" t="s">
        <v>47</v>
      </c>
      <c r="E89" s="74">
        <f>E87*1.15</f>
        <v>6350.6727916666669</v>
      </c>
      <c r="F89" s="74">
        <f t="shared" ref="F89:P89" si="26">F87*1.15</f>
        <v>6753.4905749999998</v>
      </c>
      <c r="G89" s="74">
        <f t="shared" si="26"/>
        <v>10715.696550000001</v>
      </c>
      <c r="H89" s="74">
        <f t="shared" si="26"/>
        <v>12226.491225000002</v>
      </c>
      <c r="I89" s="74">
        <f t="shared" si="26"/>
        <v>12589.502141666668</v>
      </c>
      <c r="J89" s="74">
        <f t="shared" si="26"/>
        <v>20062.710633333336</v>
      </c>
      <c r="K89" s="74">
        <f t="shared" si="26"/>
        <v>21072.179483333333</v>
      </c>
      <c r="L89" s="74">
        <f t="shared" si="26"/>
        <v>20430.591512500003</v>
      </c>
      <c r="M89" s="74">
        <f t="shared" si="26"/>
        <v>17324.296708333335</v>
      </c>
      <c r="N89" s="74">
        <f t="shared" si="26"/>
        <v>14450.104391666666</v>
      </c>
      <c r="O89" s="74">
        <f t="shared" si="26"/>
        <v>7402.1635999999999</v>
      </c>
      <c r="P89" s="74">
        <f t="shared" si="26"/>
        <v>6763.3525916666667</v>
      </c>
    </row>
    <row r="92" spans="3:16" x14ac:dyDescent="0.3">
      <c r="D92" s="2" t="s">
        <v>54</v>
      </c>
      <c r="E92" s="141">
        <f>Q39</f>
        <v>935125</v>
      </c>
    </row>
    <row r="93" spans="3:16" x14ac:dyDescent="0.3">
      <c r="D93" s="2" t="s">
        <v>52</v>
      </c>
      <c r="E93" s="140">
        <f>Q44</f>
        <v>135775.00191666669</v>
      </c>
    </row>
    <row r="94" spans="3:16" x14ac:dyDescent="0.3">
      <c r="D94" s="2" t="s">
        <v>53</v>
      </c>
      <c r="E94" s="140">
        <f>Q46</f>
        <v>156141.25220416667</v>
      </c>
    </row>
  </sheetData>
  <mergeCells count="4">
    <mergeCell ref="C9:C32"/>
    <mergeCell ref="A48:Q48"/>
    <mergeCell ref="A49:Q49"/>
    <mergeCell ref="E51:P51"/>
  </mergeCells>
  <pageMargins left="0.75" right="0.75" top="0.75" bottom="0.75" header="0.5" footer="0.5"/>
  <pageSetup scale="38"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4"/>
  <sheetViews>
    <sheetView showGridLines="0" topLeftCell="D1" zoomScaleSheetLayoutView="145" workbookViewId="0">
      <selection activeCell="J79" sqref="J79"/>
    </sheetView>
  </sheetViews>
  <sheetFormatPr defaultColWidth="8.90625" defaultRowHeight="13" x14ac:dyDescent="0.3"/>
  <cols>
    <col min="1" max="1" width="1.36328125" style="2" customWidth="1"/>
    <col min="2" max="2" width="13" style="2" customWidth="1"/>
    <col min="3" max="3" width="14.90625" style="2" customWidth="1"/>
    <col min="4" max="4" width="19" style="2" customWidth="1"/>
    <col min="5" max="17" width="14" style="2" customWidth="1"/>
    <col min="18" max="18" width="8.90625" style="2"/>
    <col min="19" max="19" width="12.6328125" style="2" bestFit="1" customWidth="1"/>
    <col min="20" max="16384" width="8.90625" style="2"/>
  </cols>
  <sheetData>
    <row r="1" spans="2:17" ht="19" thickBot="1" x14ac:dyDescent="0.5">
      <c r="B1" s="93" t="s">
        <v>22</v>
      </c>
      <c r="C1"/>
      <c r="D1"/>
      <c r="E1"/>
      <c r="F1"/>
      <c r="G1"/>
      <c r="H1"/>
      <c r="I1"/>
      <c r="J1"/>
      <c r="K1"/>
      <c r="L1"/>
      <c r="M1"/>
      <c r="N1"/>
      <c r="O1"/>
      <c r="P1"/>
      <c r="Q1"/>
    </row>
    <row r="2" spans="2:17" x14ac:dyDescent="0.3">
      <c r="B2" s="95" t="s">
        <v>26</v>
      </c>
      <c r="C2" s="94"/>
      <c r="D2" s="94"/>
      <c r="E2" s="94"/>
      <c r="F2" s="94"/>
      <c r="G2" s="94"/>
      <c r="H2" s="94"/>
      <c r="I2" s="94"/>
      <c r="J2" s="94"/>
      <c r="K2" s="94"/>
      <c r="L2" s="94"/>
      <c r="M2" s="94"/>
      <c r="N2" s="94"/>
      <c r="O2" s="94"/>
      <c r="P2" s="94"/>
      <c r="Q2" s="94"/>
    </row>
    <row r="3" spans="2:17" ht="3.75" customHeight="1" x14ac:dyDescent="0.3"/>
    <row r="4" spans="2:17" ht="12.75" customHeight="1" x14ac:dyDescent="0.3">
      <c r="B4" s="3" t="s">
        <v>35</v>
      </c>
      <c r="C4" s="4"/>
      <c r="D4" s="4"/>
      <c r="E4" s="4"/>
      <c r="F4" s="4"/>
      <c r="G4" s="4"/>
      <c r="H4" s="4"/>
      <c r="I4" s="4"/>
      <c r="J4" s="4"/>
      <c r="K4" s="4"/>
      <c r="L4" s="4"/>
      <c r="M4" s="4"/>
      <c r="N4" s="4"/>
      <c r="O4" s="4"/>
      <c r="P4" s="4"/>
      <c r="Q4" s="5"/>
    </row>
    <row r="6" spans="2:17" s="6" customFormat="1" ht="9" customHeight="1" x14ac:dyDescent="0.3">
      <c r="B6" s="7"/>
      <c r="C6" s="7"/>
      <c r="D6" s="7"/>
      <c r="E6" s="8" t="s">
        <v>0</v>
      </c>
      <c r="F6" s="9"/>
      <c r="G6" s="9"/>
      <c r="H6" s="9"/>
      <c r="I6" s="9"/>
      <c r="J6" s="9"/>
      <c r="K6" s="9"/>
      <c r="L6" s="9"/>
      <c r="M6" s="9"/>
      <c r="N6" s="9"/>
      <c r="O6" s="9"/>
      <c r="P6" s="9"/>
    </row>
    <row r="7" spans="2:17" ht="13.5" thickBot="1" x14ac:dyDescent="0.35">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0.5" customHeight="1" thickBot="1" x14ac:dyDescent="0.35">
      <c r="B8" s="79" t="s">
        <v>42</v>
      </c>
      <c r="C8" s="10"/>
      <c r="D8" s="7"/>
      <c r="E8" s="13">
        <v>1</v>
      </c>
      <c r="F8" s="13">
        <v>2</v>
      </c>
      <c r="G8" s="13">
        <v>3</v>
      </c>
      <c r="H8" s="13">
        <v>4</v>
      </c>
      <c r="I8" s="13">
        <v>5</v>
      </c>
      <c r="J8" s="13">
        <v>6</v>
      </c>
      <c r="K8" s="13">
        <v>7</v>
      </c>
      <c r="L8" s="13">
        <v>8</v>
      </c>
      <c r="M8" s="13">
        <v>9</v>
      </c>
      <c r="N8" s="13">
        <v>10</v>
      </c>
      <c r="O8" s="13">
        <v>11</v>
      </c>
      <c r="P8" s="13">
        <v>12</v>
      </c>
    </row>
    <row r="9" spans="2:17" x14ac:dyDescent="0.3">
      <c r="B9" s="80" t="s">
        <v>41</v>
      </c>
      <c r="C9" s="191" t="s">
        <v>1</v>
      </c>
      <c r="D9" s="14">
        <v>1</v>
      </c>
      <c r="E9" s="83">
        <v>0</v>
      </c>
      <c r="F9" s="84">
        <v>0</v>
      </c>
      <c r="G9" s="84">
        <v>0</v>
      </c>
      <c r="H9" s="84">
        <v>0</v>
      </c>
      <c r="I9" s="84">
        <v>0</v>
      </c>
      <c r="J9" s="84">
        <v>0</v>
      </c>
      <c r="K9" s="84">
        <v>0</v>
      </c>
      <c r="L9" s="84">
        <v>0</v>
      </c>
      <c r="M9" s="84">
        <v>0</v>
      </c>
      <c r="N9" s="84">
        <v>0</v>
      </c>
      <c r="O9" s="84">
        <v>0</v>
      </c>
      <c r="P9" s="85">
        <v>0</v>
      </c>
    </row>
    <row r="10" spans="2:17" ht="13.5" thickBot="1" x14ac:dyDescent="0.35">
      <c r="B10" s="81">
        <v>0.13</v>
      </c>
      <c r="C10" s="191"/>
      <c r="D10" s="14">
        <v>2</v>
      </c>
      <c r="E10" s="86">
        <v>0</v>
      </c>
      <c r="F10" s="87">
        <v>0</v>
      </c>
      <c r="G10" s="87">
        <v>0</v>
      </c>
      <c r="H10" s="87">
        <v>0</v>
      </c>
      <c r="I10" s="87">
        <v>0</v>
      </c>
      <c r="J10" s="87">
        <v>0</v>
      </c>
      <c r="K10" s="87">
        <v>0</v>
      </c>
      <c r="L10" s="87">
        <v>0</v>
      </c>
      <c r="M10" s="87">
        <v>0</v>
      </c>
      <c r="N10" s="87">
        <v>0</v>
      </c>
      <c r="O10" s="87">
        <v>0</v>
      </c>
      <c r="P10" s="88">
        <v>0</v>
      </c>
    </row>
    <row r="11" spans="2:17" x14ac:dyDescent="0.3">
      <c r="C11" s="191"/>
      <c r="D11" s="14">
        <v>3</v>
      </c>
      <c r="E11" s="86">
        <v>0</v>
      </c>
      <c r="F11" s="87">
        <v>0</v>
      </c>
      <c r="G11" s="87">
        <v>0</v>
      </c>
      <c r="H11" s="87">
        <v>0</v>
      </c>
      <c r="I11" s="87">
        <v>0</v>
      </c>
      <c r="J11" s="87">
        <v>0</v>
      </c>
      <c r="K11" s="87">
        <v>0</v>
      </c>
      <c r="L11" s="87">
        <v>0</v>
      </c>
      <c r="M11" s="87">
        <v>0</v>
      </c>
      <c r="N11" s="87">
        <v>0</v>
      </c>
      <c r="O11" s="87">
        <v>0</v>
      </c>
      <c r="P11" s="88">
        <v>0</v>
      </c>
    </row>
    <row r="12" spans="2:17" ht="13.5" customHeight="1" x14ac:dyDescent="0.3">
      <c r="C12" s="191"/>
      <c r="D12" s="14">
        <v>4</v>
      </c>
      <c r="E12" s="86">
        <v>0</v>
      </c>
      <c r="F12" s="87">
        <v>0</v>
      </c>
      <c r="G12" s="87">
        <v>0</v>
      </c>
      <c r="H12" s="87">
        <v>0</v>
      </c>
      <c r="I12" s="87">
        <v>0</v>
      </c>
      <c r="J12" s="87">
        <v>0</v>
      </c>
      <c r="K12" s="87">
        <v>0</v>
      </c>
      <c r="L12" s="87">
        <v>0</v>
      </c>
      <c r="M12" s="87">
        <v>0</v>
      </c>
      <c r="N12" s="87">
        <v>0</v>
      </c>
      <c r="O12" s="87">
        <v>0</v>
      </c>
      <c r="P12" s="88">
        <v>0</v>
      </c>
    </row>
    <row r="13" spans="2:17" x14ac:dyDescent="0.3">
      <c r="C13" s="191"/>
      <c r="D13" s="14">
        <v>5</v>
      </c>
      <c r="E13" s="86">
        <v>0</v>
      </c>
      <c r="F13" s="87">
        <v>0</v>
      </c>
      <c r="G13" s="87">
        <v>0</v>
      </c>
      <c r="H13" s="87">
        <v>0</v>
      </c>
      <c r="I13" s="87">
        <v>0</v>
      </c>
      <c r="J13" s="87">
        <v>0</v>
      </c>
      <c r="K13" s="87">
        <v>0</v>
      </c>
      <c r="L13" s="87">
        <v>0</v>
      </c>
      <c r="M13" s="87">
        <v>0</v>
      </c>
      <c r="N13" s="87">
        <v>0</v>
      </c>
      <c r="O13" s="87">
        <v>0</v>
      </c>
      <c r="P13" s="88">
        <v>0</v>
      </c>
    </row>
    <row r="14" spans="2:17" x14ac:dyDescent="0.3">
      <c r="C14" s="191"/>
      <c r="D14" s="14">
        <v>6</v>
      </c>
      <c r="E14" s="86">
        <v>0</v>
      </c>
      <c r="F14" s="87">
        <v>0</v>
      </c>
      <c r="G14" s="87">
        <v>0</v>
      </c>
      <c r="H14" s="87">
        <v>0</v>
      </c>
      <c r="I14" s="87">
        <v>0</v>
      </c>
      <c r="J14" s="87">
        <v>0</v>
      </c>
      <c r="K14" s="87">
        <v>0</v>
      </c>
      <c r="L14" s="87">
        <v>0</v>
      </c>
      <c r="M14" s="87">
        <v>0</v>
      </c>
      <c r="N14" s="87">
        <v>0</v>
      </c>
      <c r="O14" s="87">
        <v>0</v>
      </c>
      <c r="P14" s="88">
        <v>0</v>
      </c>
    </row>
    <row r="15" spans="2:17" x14ac:dyDescent="0.3">
      <c r="C15" s="191"/>
      <c r="D15" s="14">
        <v>7</v>
      </c>
      <c r="E15" s="86">
        <v>0</v>
      </c>
      <c r="F15" s="87">
        <v>0</v>
      </c>
      <c r="G15" s="87">
        <v>0.5</v>
      </c>
      <c r="H15" s="87">
        <v>1</v>
      </c>
      <c r="I15" s="87">
        <v>4.5</v>
      </c>
      <c r="J15" s="87">
        <v>3.5</v>
      </c>
      <c r="K15" s="87">
        <v>3</v>
      </c>
      <c r="L15" s="87">
        <v>0</v>
      </c>
      <c r="M15" s="87">
        <v>0</v>
      </c>
      <c r="N15" s="87">
        <v>0</v>
      </c>
      <c r="O15" s="87">
        <v>0</v>
      </c>
      <c r="P15" s="88">
        <v>0</v>
      </c>
    </row>
    <row r="16" spans="2:17" x14ac:dyDescent="0.3">
      <c r="C16" s="191"/>
      <c r="D16" s="14">
        <v>8</v>
      </c>
      <c r="E16" s="86">
        <v>12.5</v>
      </c>
      <c r="F16" s="87">
        <v>21</v>
      </c>
      <c r="G16" s="87">
        <v>17</v>
      </c>
      <c r="H16" s="87">
        <v>22</v>
      </c>
      <c r="I16" s="87">
        <v>31</v>
      </c>
      <c r="J16" s="87">
        <v>31.5</v>
      </c>
      <c r="K16" s="87">
        <v>31</v>
      </c>
      <c r="L16" s="87">
        <v>27</v>
      </c>
      <c r="M16" s="87">
        <v>18.5</v>
      </c>
      <c r="N16" s="87">
        <v>7</v>
      </c>
      <c r="O16" s="87">
        <v>40</v>
      </c>
      <c r="P16" s="88">
        <v>20</v>
      </c>
    </row>
    <row r="17" spans="3:16" ht="12.75" customHeight="1" x14ac:dyDescent="0.3">
      <c r="C17" s="191"/>
      <c r="D17" s="14">
        <v>9</v>
      </c>
      <c r="E17" s="86">
        <v>82.5</v>
      </c>
      <c r="F17" s="87">
        <v>95</v>
      </c>
      <c r="G17" s="87">
        <v>69</v>
      </c>
      <c r="H17" s="87">
        <v>76</v>
      </c>
      <c r="I17" s="87">
        <v>98.5</v>
      </c>
      <c r="J17" s="87">
        <v>91</v>
      </c>
      <c r="K17" s="87">
        <v>87</v>
      </c>
      <c r="L17" s="87">
        <v>89.5</v>
      </c>
      <c r="M17" s="87">
        <v>75</v>
      </c>
      <c r="N17" s="87">
        <v>62.5</v>
      </c>
      <c r="O17" s="87">
        <v>129.5</v>
      </c>
      <c r="P17" s="88">
        <v>101</v>
      </c>
    </row>
    <row r="18" spans="3:16" x14ac:dyDescent="0.3">
      <c r="C18" s="191"/>
      <c r="D18" s="14">
        <v>10</v>
      </c>
      <c r="E18" s="86">
        <v>165</v>
      </c>
      <c r="F18" s="87">
        <v>191.5</v>
      </c>
      <c r="G18" s="87">
        <v>158</v>
      </c>
      <c r="H18" s="87">
        <v>150.5</v>
      </c>
      <c r="I18" s="87">
        <v>177</v>
      </c>
      <c r="J18" s="87">
        <v>182</v>
      </c>
      <c r="K18" s="87">
        <v>182</v>
      </c>
      <c r="L18" s="87">
        <v>181</v>
      </c>
      <c r="M18" s="87">
        <v>153</v>
      </c>
      <c r="N18" s="87">
        <v>152</v>
      </c>
      <c r="O18" s="87">
        <v>219.5</v>
      </c>
      <c r="P18" s="88">
        <v>187</v>
      </c>
    </row>
    <row r="19" spans="3:16" x14ac:dyDescent="0.3">
      <c r="C19" s="191"/>
      <c r="D19" s="14">
        <v>11</v>
      </c>
      <c r="E19" s="138">
        <v>230.5</v>
      </c>
      <c r="F19" s="87">
        <v>256.5</v>
      </c>
      <c r="G19" s="87">
        <v>249.5</v>
      </c>
      <c r="H19" s="87">
        <v>258</v>
      </c>
      <c r="I19" s="87">
        <v>267</v>
      </c>
      <c r="J19" s="87">
        <v>280.5</v>
      </c>
      <c r="K19" s="87">
        <v>298.5</v>
      </c>
      <c r="L19" s="87">
        <v>279</v>
      </c>
      <c r="M19" s="87">
        <v>240.5</v>
      </c>
      <c r="N19" s="87">
        <v>233.5</v>
      </c>
      <c r="O19" s="87">
        <v>291</v>
      </c>
      <c r="P19" s="88">
        <v>270.5</v>
      </c>
    </row>
    <row r="20" spans="3:16" x14ac:dyDescent="0.3">
      <c r="C20" s="191"/>
      <c r="D20" s="14">
        <v>12</v>
      </c>
      <c r="E20" s="138">
        <v>279</v>
      </c>
      <c r="F20" s="87">
        <v>288</v>
      </c>
      <c r="G20" s="87">
        <v>316</v>
      </c>
      <c r="H20" s="87">
        <v>346.5</v>
      </c>
      <c r="I20" s="87">
        <v>330.5</v>
      </c>
      <c r="J20" s="87">
        <v>351</v>
      </c>
      <c r="K20" s="87">
        <v>385</v>
      </c>
      <c r="L20" s="87">
        <v>367</v>
      </c>
      <c r="M20" s="87">
        <v>342</v>
      </c>
      <c r="N20" s="87">
        <v>307.5</v>
      </c>
      <c r="O20" s="87">
        <v>329.5</v>
      </c>
      <c r="P20" s="88">
        <v>299</v>
      </c>
    </row>
    <row r="21" spans="3:16" x14ac:dyDescent="0.3">
      <c r="C21" s="191"/>
      <c r="D21" s="14">
        <v>13</v>
      </c>
      <c r="E21" s="138">
        <v>275.5</v>
      </c>
      <c r="F21" s="87">
        <v>315.5</v>
      </c>
      <c r="G21" s="87">
        <v>360.5</v>
      </c>
      <c r="H21" s="87">
        <v>401.5</v>
      </c>
      <c r="I21" s="87">
        <v>378</v>
      </c>
      <c r="J21" s="87">
        <v>396.5</v>
      </c>
      <c r="K21" s="87">
        <v>437</v>
      </c>
      <c r="L21" s="87">
        <v>413</v>
      </c>
      <c r="M21" s="87">
        <v>380</v>
      </c>
      <c r="N21" s="87">
        <v>363.5</v>
      </c>
      <c r="O21" s="87">
        <v>332</v>
      </c>
      <c r="P21" s="88">
        <v>311</v>
      </c>
    </row>
    <row r="22" spans="3:16" x14ac:dyDescent="0.3">
      <c r="C22" s="191"/>
      <c r="D22" s="14">
        <v>14</v>
      </c>
      <c r="E22" s="86">
        <v>267.5</v>
      </c>
      <c r="F22" s="87">
        <v>296.5</v>
      </c>
      <c r="G22" s="87">
        <v>387.5</v>
      </c>
      <c r="H22" s="87">
        <v>428.5</v>
      </c>
      <c r="I22" s="87">
        <v>380.5</v>
      </c>
      <c r="J22" s="87">
        <v>428.5</v>
      </c>
      <c r="K22" s="87">
        <v>445.5</v>
      </c>
      <c r="L22" s="87">
        <v>431</v>
      </c>
      <c r="M22" s="87">
        <v>426</v>
      </c>
      <c r="N22" s="87">
        <v>377</v>
      </c>
      <c r="O22" s="87">
        <v>311.5</v>
      </c>
      <c r="P22" s="88">
        <v>283.5</v>
      </c>
    </row>
    <row r="23" spans="3:16" x14ac:dyDescent="0.3">
      <c r="C23" s="191"/>
      <c r="D23" s="14">
        <v>15</v>
      </c>
      <c r="E23" s="86">
        <v>222.5</v>
      </c>
      <c r="F23" s="87">
        <v>241</v>
      </c>
      <c r="G23" s="87">
        <v>355</v>
      </c>
      <c r="H23" s="87">
        <v>412</v>
      </c>
      <c r="I23" s="87">
        <v>379</v>
      </c>
      <c r="J23" s="87">
        <v>428.5</v>
      </c>
      <c r="K23" s="87">
        <v>430</v>
      </c>
      <c r="L23" s="87">
        <v>428.5</v>
      </c>
      <c r="M23" s="87">
        <v>407</v>
      </c>
      <c r="N23" s="87">
        <v>362</v>
      </c>
      <c r="O23" s="87">
        <v>254</v>
      </c>
      <c r="P23" s="88">
        <v>226.5</v>
      </c>
    </row>
    <row r="24" spans="3:16" x14ac:dyDescent="0.3">
      <c r="C24" s="191"/>
      <c r="D24" s="14">
        <v>16</v>
      </c>
      <c r="E24" s="86">
        <v>66.5</v>
      </c>
      <c r="F24" s="87">
        <v>161</v>
      </c>
      <c r="G24" s="87">
        <v>296</v>
      </c>
      <c r="H24" s="87">
        <v>361</v>
      </c>
      <c r="I24" s="87">
        <v>342.5</v>
      </c>
      <c r="J24" s="87">
        <v>393.5</v>
      </c>
      <c r="K24" s="87">
        <v>383</v>
      </c>
      <c r="L24" s="87">
        <v>387</v>
      </c>
      <c r="M24" s="87">
        <v>363</v>
      </c>
      <c r="N24" s="87">
        <v>291</v>
      </c>
      <c r="O24" s="87">
        <v>70.5</v>
      </c>
      <c r="P24" s="88">
        <v>44.5</v>
      </c>
    </row>
    <row r="25" spans="3:16" x14ac:dyDescent="0.3">
      <c r="C25" s="191"/>
      <c r="D25" s="14">
        <v>17</v>
      </c>
      <c r="E25" s="86">
        <v>21</v>
      </c>
      <c r="F25" s="87">
        <v>33</v>
      </c>
      <c r="G25" s="87">
        <v>199.5</v>
      </c>
      <c r="H25" s="87">
        <v>277.5</v>
      </c>
      <c r="I25" s="87">
        <v>283.5</v>
      </c>
      <c r="J25" s="87">
        <v>322.5</v>
      </c>
      <c r="K25" s="87">
        <v>318.5</v>
      </c>
      <c r="L25" s="87">
        <v>307</v>
      </c>
      <c r="M25" s="87">
        <v>269.5</v>
      </c>
      <c r="N25" s="87">
        <v>168.5</v>
      </c>
      <c r="O25" s="87">
        <v>19</v>
      </c>
      <c r="P25" s="88">
        <v>13.5</v>
      </c>
    </row>
    <row r="26" spans="3:16" x14ac:dyDescent="0.3">
      <c r="C26" s="191"/>
      <c r="D26" s="14">
        <v>18</v>
      </c>
      <c r="E26" s="138">
        <v>0</v>
      </c>
      <c r="F26" s="87">
        <v>5.5</v>
      </c>
      <c r="G26" s="87">
        <v>105.5</v>
      </c>
      <c r="H26" s="87">
        <v>166</v>
      </c>
      <c r="I26" s="87">
        <v>186.5</v>
      </c>
      <c r="J26" s="87">
        <v>221</v>
      </c>
      <c r="K26" s="87">
        <v>218.5</v>
      </c>
      <c r="L26" s="87">
        <v>208.5</v>
      </c>
      <c r="M26" s="87">
        <v>145.5</v>
      </c>
      <c r="N26" s="87">
        <v>29</v>
      </c>
      <c r="O26" s="87">
        <v>2</v>
      </c>
      <c r="P26" s="88">
        <v>0</v>
      </c>
    </row>
    <row r="27" spans="3:16" x14ac:dyDescent="0.3">
      <c r="C27" s="191"/>
      <c r="D27" s="14">
        <v>19</v>
      </c>
      <c r="E27" s="138">
        <v>0</v>
      </c>
      <c r="F27" s="87">
        <v>0</v>
      </c>
      <c r="G27" s="87">
        <v>13</v>
      </c>
      <c r="H27" s="87">
        <v>46.5</v>
      </c>
      <c r="I27" s="87">
        <v>90.5</v>
      </c>
      <c r="J27" s="87">
        <v>113</v>
      </c>
      <c r="K27" s="87">
        <v>104.5</v>
      </c>
      <c r="L27" s="87">
        <v>95</v>
      </c>
      <c r="M27" s="87">
        <v>19</v>
      </c>
      <c r="N27" s="87">
        <v>1.5</v>
      </c>
      <c r="O27" s="87">
        <v>0</v>
      </c>
      <c r="P27" s="88">
        <v>0</v>
      </c>
    </row>
    <row r="28" spans="3:16" x14ac:dyDescent="0.3">
      <c r="C28" s="191"/>
      <c r="D28" s="14">
        <v>20</v>
      </c>
      <c r="E28" s="138">
        <v>0</v>
      </c>
      <c r="F28" s="87">
        <v>0</v>
      </c>
      <c r="G28" s="87">
        <v>0</v>
      </c>
      <c r="H28" s="87">
        <v>0</v>
      </c>
      <c r="I28" s="87">
        <v>2.5</v>
      </c>
      <c r="J28" s="87">
        <v>20</v>
      </c>
      <c r="K28" s="87">
        <v>3</v>
      </c>
      <c r="L28" s="87">
        <v>1.5</v>
      </c>
      <c r="M28" s="87">
        <v>0</v>
      </c>
      <c r="N28" s="87">
        <v>0</v>
      </c>
      <c r="O28" s="87">
        <v>0</v>
      </c>
      <c r="P28" s="88">
        <v>0</v>
      </c>
    </row>
    <row r="29" spans="3:16" x14ac:dyDescent="0.3">
      <c r="C29" s="191"/>
      <c r="D29" s="14">
        <v>21</v>
      </c>
      <c r="E29" s="86">
        <v>0</v>
      </c>
      <c r="F29" s="87">
        <v>0</v>
      </c>
      <c r="G29" s="87">
        <v>0</v>
      </c>
      <c r="H29" s="87">
        <v>0</v>
      </c>
      <c r="I29" s="87">
        <v>0</v>
      </c>
      <c r="J29" s="87">
        <v>0</v>
      </c>
      <c r="K29" s="87">
        <v>0</v>
      </c>
      <c r="L29" s="87">
        <v>0</v>
      </c>
      <c r="M29" s="87">
        <v>0</v>
      </c>
      <c r="N29" s="87">
        <v>0</v>
      </c>
      <c r="O29" s="87">
        <v>0</v>
      </c>
      <c r="P29" s="88">
        <v>0</v>
      </c>
    </row>
    <row r="30" spans="3:16" x14ac:dyDescent="0.3">
      <c r="C30" s="191"/>
      <c r="D30" s="14">
        <v>22</v>
      </c>
      <c r="E30" s="86">
        <v>0</v>
      </c>
      <c r="F30" s="87">
        <v>0</v>
      </c>
      <c r="G30" s="87">
        <v>0</v>
      </c>
      <c r="H30" s="87">
        <v>0</v>
      </c>
      <c r="I30" s="87">
        <v>0</v>
      </c>
      <c r="J30" s="87">
        <v>0</v>
      </c>
      <c r="K30" s="87">
        <v>0</v>
      </c>
      <c r="L30" s="87">
        <v>0</v>
      </c>
      <c r="M30" s="87">
        <v>0</v>
      </c>
      <c r="N30" s="87">
        <v>0</v>
      </c>
      <c r="O30" s="87">
        <v>0</v>
      </c>
      <c r="P30" s="88">
        <v>0</v>
      </c>
    </row>
    <row r="31" spans="3:16" x14ac:dyDescent="0.3">
      <c r="C31" s="191"/>
      <c r="D31" s="14">
        <v>23</v>
      </c>
      <c r="E31" s="86">
        <v>0</v>
      </c>
      <c r="F31" s="87">
        <v>0</v>
      </c>
      <c r="G31" s="87">
        <v>0</v>
      </c>
      <c r="H31" s="87">
        <v>0</v>
      </c>
      <c r="I31" s="87">
        <v>0</v>
      </c>
      <c r="J31" s="87">
        <v>0</v>
      </c>
      <c r="K31" s="87">
        <v>0</v>
      </c>
      <c r="L31" s="87">
        <v>0</v>
      </c>
      <c r="M31" s="87">
        <v>0</v>
      </c>
      <c r="N31" s="87">
        <v>0</v>
      </c>
      <c r="O31" s="87">
        <v>0</v>
      </c>
      <c r="P31" s="88">
        <v>0</v>
      </c>
    </row>
    <row r="32" spans="3:16" ht="13.5" thickBot="1" x14ac:dyDescent="0.35">
      <c r="C32" s="191"/>
      <c r="D32" s="14">
        <v>24</v>
      </c>
      <c r="E32" s="89">
        <v>0</v>
      </c>
      <c r="F32" s="90">
        <v>0</v>
      </c>
      <c r="G32" s="90">
        <v>0</v>
      </c>
      <c r="H32" s="90">
        <v>0</v>
      </c>
      <c r="I32" s="90">
        <v>0</v>
      </c>
      <c r="J32" s="90">
        <v>0</v>
      </c>
      <c r="K32" s="90">
        <v>0</v>
      </c>
      <c r="L32" s="90">
        <v>0</v>
      </c>
      <c r="M32" s="90">
        <v>0</v>
      </c>
      <c r="N32" s="90">
        <v>0</v>
      </c>
      <c r="O32" s="90">
        <v>0</v>
      </c>
      <c r="P32" s="91">
        <v>0</v>
      </c>
    </row>
    <row r="33" spans="1:19" x14ac:dyDescent="0.3">
      <c r="C33" s="139"/>
      <c r="D33" s="13"/>
      <c r="E33" s="15"/>
      <c r="F33" s="15"/>
      <c r="G33" s="15"/>
      <c r="H33" s="15"/>
      <c r="I33" s="15"/>
      <c r="J33" s="15"/>
      <c r="K33" s="15"/>
      <c r="L33" s="15"/>
      <c r="M33" s="15"/>
      <c r="N33" s="15"/>
      <c r="O33" s="15"/>
      <c r="P33" s="15"/>
    </row>
    <row r="34" spans="1:19" x14ac:dyDescent="0.3">
      <c r="B34" s="16" t="s">
        <v>0</v>
      </c>
      <c r="C34" s="17"/>
      <c r="D34" s="17"/>
      <c r="E34" s="18">
        <v>40209</v>
      </c>
      <c r="F34" s="18">
        <v>40237</v>
      </c>
      <c r="G34" s="18">
        <v>40268</v>
      </c>
      <c r="H34" s="18">
        <v>40298</v>
      </c>
      <c r="I34" s="18">
        <v>40329</v>
      </c>
      <c r="J34" s="18">
        <v>40359</v>
      </c>
      <c r="K34" s="18">
        <v>40390</v>
      </c>
      <c r="L34" s="18">
        <v>40421</v>
      </c>
      <c r="M34" s="18">
        <v>40451</v>
      </c>
      <c r="N34" s="18">
        <v>40482</v>
      </c>
      <c r="O34" s="18">
        <v>40512</v>
      </c>
      <c r="P34" s="18">
        <v>40543</v>
      </c>
      <c r="Q34" s="19" t="s">
        <v>2</v>
      </c>
    </row>
    <row r="35" spans="1:19" x14ac:dyDescent="0.3">
      <c r="B35" s="20" t="s">
        <v>6</v>
      </c>
      <c r="C35" s="21"/>
      <c r="D35" s="21"/>
      <c r="E35" s="22">
        <f>+SUM(E9:E32)</f>
        <v>1622.5</v>
      </c>
      <c r="F35" s="22">
        <f t="shared" ref="F35:P35" si="0">+SUM(F9:F32)</f>
        <v>1904.5</v>
      </c>
      <c r="G35" s="22">
        <f t="shared" si="0"/>
        <v>2527</v>
      </c>
      <c r="H35" s="22">
        <f t="shared" si="0"/>
        <v>2947</v>
      </c>
      <c r="I35" s="22">
        <f t="shared" si="0"/>
        <v>2951.5</v>
      </c>
      <c r="J35" s="22">
        <f t="shared" si="0"/>
        <v>3263</v>
      </c>
      <c r="K35" s="22">
        <f t="shared" si="0"/>
        <v>3326.5</v>
      </c>
      <c r="L35" s="22">
        <f t="shared" si="0"/>
        <v>3215</v>
      </c>
      <c r="M35" s="22">
        <f t="shared" si="0"/>
        <v>2839</v>
      </c>
      <c r="N35" s="22">
        <f t="shared" si="0"/>
        <v>2355</v>
      </c>
      <c r="O35" s="22">
        <f t="shared" si="0"/>
        <v>1998.5</v>
      </c>
      <c r="P35" s="23">
        <f t="shared" si="0"/>
        <v>1756.5</v>
      </c>
      <c r="Q35" s="24">
        <f t="shared" ref="Q35:Q40" si="1">SUM(E35:P35)</f>
        <v>30706</v>
      </c>
    </row>
    <row r="36" spans="1:19" x14ac:dyDescent="0.3">
      <c r="B36" s="20" t="s">
        <v>37</v>
      </c>
      <c r="C36" s="21"/>
      <c r="D36" s="21"/>
      <c r="E36" s="22">
        <v>31</v>
      </c>
      <c r="F36" s="22">
        <v>28</v>
      </c>
      <c r="G36" s="22">
        <v>31</v>
      </c>
      <c r="H36" s="22">
        <v>30</v>
      </c>
      <c r="I36" s="22">
        <v>31</v>
      </c>
      <c r="J36" s="22">
        <v>30</v>
      </c>
      <c r="K36" s="22">
        <v>31</v>
      </c>
      <c r="L36" s="22">
        <v>31</v>
      </c>
      <c r="M36" s="22">
        <v>30</v>
      </c>
      <c r="N36" s="22">
        <v>31</v>
      </c>
      <c r="O36" s="22">
        <v>30</v>
      </c>
      <c r="P36" s="22">
        <v>31</v>
      </c>
      <c r="Q36" s="24">
        <f t="shared" si="1"/>
        <v>365</v>
      </c>
    </row>
    <row r="37" spans="1:19" x14ac:dyDescent="0.3">
      <c r="B37" s="20" t="s">
        <v>38</v>
      </c>
      <c r="C37" s="21"/>
      <c r="D37" s="21"/>
      <c r="E37" s="130">
        <f>(52*2)/12</f>
        <v>8.6666666666666661</v>
      </c>
      <c r="F37" s="130">
        <f t="shared" ref="F37:P37" si="2">(52*2)/12</f>
        <v>8.6666666666666661</v>
      </c>
      <c r="G37" s="130">
        <f t="shared" si="2"/>
        <v>8.6666666666666661</v>
      </c>
      <c r="H37" s="130">
        <f t="shared" si="2"/>
        <v>8.6666666666666661</v>
      </c>
      <c r="I37" s="130">
        <f t="shared" si="2"/>
        <v>8.6666666666666661</v>
      </c>
      <c r="J37" s="130">
        <f t="shared" si="2"/>
        <v>8.6666666666666661</v>
      </c>
      <c r="K37" s="130">
        <f t="shared" si="2"/>
        <v>8.6666666666666661</v>
      </c>
      <c r="L37" s="130">
        <f t="shared" si="2"/>
        <v>8.6666666666666661</v>
      </c>
      <c r="M37" s="130">
        <f t="shared" si="2"/>
        <v>8.6666666666666661</v>
      </c>
      <c r="N37" s="130">
        <f t="shared" si="2"/>
        <v>8.6666666666666661</v>
      </c>
      <c r="O37" s="130">
        <f t="shared" si="2"/>
        <v>8.6666666666666661</v>
      </c>
      <c r="P37" s="130">
        <f t="shared" si="2"/>
        <v>8.6666666666666661</v>
      </c>
      <c r="Q37" s="24">
        <f t="shared" si="1"/>
        <v>104.00000000000001</v>
      </c>
    </row>
    <row r="38" spans="1:19" x14ac:dyDescent="0.3">
      <c r="B38" s="20" t="s">
        <v>39</v>
      </c>
      <c r="C38" s="21"/>
      <c r="D38" s="21"/>
      <c r="E38" s="22">
        <f>E36-E37</f>
        <v>22.333333333333336</v>
      </c>
      <c r="F38" s="22">
        <f t="shared" ref="F38:P38" si="3">F36-F37</f>
        <v>19.333333333333336</v>
      </c>
      <c r="G38" s="22">
        <f t="shared" si="3"/>
        <v>22.333333333333336</v>
      </c>
      <c r="H38" s="22">
        <f t="shared" si="3"/>
        <v>21.333333333333336</v>
      </c>
      <c r="I38" s="22">
        <f t="shared" si="3"/>
        <v>22.333333333333336</v>
      </c>
      <c r="J38" s="22">
        <f t="shared" si="3"/>
        <v>21.333333333333336</v>
      </c>
      <c r="K38" s="22">
        <f t="shared" si="3"/>
        <v>22.333333333333336</v>
      </c>
      <c r="L38" s="22">
        <f t="shared" si="3"/>
        <v>22.333333333333336</v>
      </c>
      <c r="M38" s="22">
        <f t="shared" si="3"/>
        <v>21.333333333333336</v>
      </c>
      <c r="N38" s="22">
        <f t="shared" si="3"/>
        <v>22.333333333333336</v>
      </c>
      <c r="O38" s="22">
        <f t="shared" si="3"/>
        <v>21.333333333333336</v>
      </c>
      <c r="P38" s="22">
        <f t="shared" si="3"/>
        <v>22.333333333333336</v>
      </c>
      <c r="Q38" s="24">
        <f t="shared" si="1"/>
        <v>261.00000000000006</v>
      </c>
    </row>
    <row r="39" spans="1:19" x14ac:dyDescent="0.3">
      <c r="B39" s="25" t="s">
        <v>5</v>
      </c>
      <c r="C39" s="26"/>
      <c r="D39" s="26"/>
      <c r="E39" s="22">
        <f>+E35*E36</f>
        <v>50297.5</v>
      </c>
      <c r="F39" s="22">
        <f t="shared" ref="F39:P39" si="4">+F35*F36</f>
        <v>53326</v>
      </c>
      <c r="G39" s="22">
        <f t="shared" si="4"/>
        <v>78337</v>
      </c>
      <c r="H39" s="22">
        <f t="shared" si="4"/>
        <v>88410</v>
      </c>
      <c r="I39" s="22">
        <f t="shared" si="4"/>
        <v>91496.5</v>
      </c>
      <c r="J39" s="22">
        <f t="shared" si="4"/>
        <v>97890</v>
      </c>
      <c r="K39" s="22">
        <f t="shared" si="4"/>
        <v>103121.5</v>
      </c>
      <c r="L39" s="22">
        <f t="shared" si="4"/>
        <v>99665</v>
      </c>
      <c r="M39" s="22">
        <f t="shared" si="4"/>
        <v>85170</v>
      </c>
      <c r="N39" s="22">
        <f t="shared" si="4"/>
        <v>73005</v>
      </c>
      <c r="O39" s="22">
        <f t="shared" si="4"/>
        <v>59955</v>
      </c>
      <c r="P39" s="22">
        <f t="shared" si="4"/>
        <v>54451.5</v>
      </c>
      <c r="Q39" s="27">
        <f t="shared" si="1"/>
        <v>935125</v>
      </c>
    </row>
    <row r="40" spans="1:19" ht="13.5" thickBot="1" x14ac:dyDescent="0.35">
      <c r="B40" s="28" t="s">
        <v>3</v>
      </c>
      <c r="C40" s="28"/>
      <c r="D40" s="28"/>
      <c r="E40" s="22">
        <f>+E36*24</f>
        <v>744</v>
      </c>
      <c r="F40" s="22">
        <f t="shared" ref="F40:P40" si="5">+F36*24</f>
        <v>672</v>
      </c>
      <c r="G40" s="22">
        <f t="shared" si="5"/>
        <v>744</v>
      </c>
      <c r="H40" s="22">
        <f t="shared" si="5"/>
        <v>720</v>
      </c>
      <c r="I40" s="22">
        <f t="shared" si="5"/>
        <v>744</v>
      </c>
      <c r="J40" s="22">
        <f t="shared" si="5"/>
        <v>720</v>
      </c>
      <c r="K40" s="22">
        <f t="shared" si="5"/>
        <v>744</v>
      </c>
      <c r="L40" s="22">
        <f t="shared" si="5"/>
        <v>744</v>
      </c>
      <c r="M40" s="22">
        <f t="shared" si="5"/>
        <v>720</v>
      </c>
      <c r="N40" s="22">
        <f t="shared" si="5"/>
        <v>744</v>
      </c>
      <c r="O40" s="22">
        <f t="shared" si="5"/>
        <v>720</v>
      </c>
      <c r="P40" s="22">
        <f t="shared" si="5"/>
        <v>744</v>
      </c>
      <c r="Q40" s="29">
        <f t="shared" si="1"/>
        <v>8760</v>
      </c>
    </row>
    <row r="41" spans="1:19" ht="13.5" thickBot="1" x14ac:dyDescent="0.35">
      <c r="B41" s="30" t="s">
        <v>51</v>
      </c>
      <c r="C41" s="30"/>
      <c r="D41" s="30"/>
      <c r="E41" s="1">
        <v>500</v>
      </c>
      <c r="F41" s="31">
        <f t="shared" ref="F41:Q41" si="6">+E41</f>
        <v>500</v>
      </c>
      <c r="G41" s="31">
        <f t="shared" si="6"/>
        <v>500</v>
      </c>
      <c r="H41" s="31">
        <f t="shared" si="6"/>
        <v>500</v>
      </c>
      <c r="I41" s="31">
        <f t="shared" si="6"/>
        <v>500</v>
      </c>
      <c r="J41" s="31">
        <f t="shared" si="6"/>
        <v>500</v>
      </c>
      <c r="K41" s="31">
        <f t="shared" si="6"/>
        <v>500</v>
      </c>
      <c r="L41" s="31">
        <f t="shared" si="6"/>
        <v>500</v>
      </c>
      <c r="M41" s="31">
        <f t="shared" si="6"/>
        <v>500</v>
      </c>
      <c r="N41" s="31">
        <f t="shared" si="6"/>
        <v>500</v>
      </c>
      <c r="O41" s="31">
        <f t="shared" si="6"/>
        <v>500</v>
      </c>
      <c r="P41" s="31">
        <f t="shared" si="6"/>
        <v>500</v>
      </c>
      <c r="Q41" s="32">
        <f t="shared" si="6"/>
        <v>500</v>
      </c>
    </row>
    <row r="42" spans="1:19" x14ac:dyDescent="0.3">
      <c r="B42" s="28" t="s">
        <v>4</v>
      </c>
      <c r="C42" s="28"/>
      <c r="D42" s="28"/>
      <c r="E42" s="33">
        <f t="shared" ref="E42:P42" si="7">IF(ISERROR(E39/(E40*E$41)),0,E39/(E40*E$41))</f>
        <v>0.13520833333333335</v>
      </c>
      <c r="F42" s="33">
        <f t="shared" si="7"/>
        <v>0.15870833333333334</v>
      </c>
      <c r="G42" s="33">
        <f t="shared" si="7"/>
        <v>0.21058333333333334</v>
      </c>
      <c r="H42" s="33">
        <f t="shared" si="7"/>
        <v>0.24558333333333332</v>
      </c>
      <c r="I42" s="33">
        <f t="shared" si="7"/>
        <v>0.24595833333333333</v>
      </c>
      <c r="J42" s="33">
        <f t="shared" si="7"/>
        <v>0.27191666666666664</v>
      </c>
      <c r="K42" s="33">
        <f t="shared" si="7"/>
        <v>0.27720833333333333</v>
      </c>
      <c r="L42" s="33">
        <f t="shared" si="7"/>
        <v>0.26791666666666669</v>
      </c>
      <c r="M42" s="33">
        <f t="shared" si="7"/>
        <v>0.23658333333333334</v>
      </c>
      <c r="N42" s="33">
        <f t="shared" si="7"/>
        <v>0.19625000000000001</v>
      </c>
      <c r="O42" s="33">
        <f t="shared" si="7"/>
        <v>0.16654166666666667</v>
      </c>
      <c r="P42" s="33">
        <f t="shared" si="7"/>
        <v>0.14637500000000001</v>
      </c>
      <c r="Q42" s="34">
        <f>IF(ISERROR(Q39/(Q40*Q$41)),0,Q39/(Q40*Q$41))</f>
        <v>0.21349885844748859</v>
      </c>
    </row>
    <row r="43" spans="1:19" x14ac:dyDescent="0.3">
      <c r="B43" s="28" t="s">
        <v>24</v>
      </c>
      <c r="C43" s="28"/>
      <c r="D43" s="28"/>
      <c r="E43" s="35">
        <f>$B$10</f>
        <v>0.13</v>
      </c>
      <c r="F43" s="35">
        <f t="shared" ref="F43:P43" si="8">$B$10</f>
        <v>0.13</v>
      </c>
      <c r="G43" s="35">
        <f t="shared" si="8"/>
        <v>0.13</v>
      </c>
      <c r="H43" s="35">
        <f t="shared" si="8"/>
        <v>0.13</v>
      </c>
      <c r="I43" s="35">
        <f t="shared" si="8"/>
        <v>0.13</v>
      </c>
      <c r="J43" s="35">
        <f t="shared" si="8"/>
        <v>0.13</v>
      </c>
      <c r="K43" s="35">
        <f t="shared" si="8"/>
        <v>0.13</v>
      </c>
      <c r="L43" s="35">
        <f t="shared" si="8"/>
        <v>0.13</v>
      </c>
      <c r="M43" s="35">
        <f t="shared" si="8"/>
        <v>0.13</v>
      </c>
      <c r="N43" s="35">
        <f t="shared" si="8"/>
        <v>0.13</v>
      </c>
      <c r="O43" s="35">
        <f t="shared" si="8"/>
        <v>0.13</v>
      </c>
      <c r="P43" s="35">
        <f t="shared" si="8"/>
        <v>0.13</v>
      </c>
      <c r="Q43" s="36"/>
    </row>
    <row r="44" spans="1:19" ht="13.5" thickBot="1" x14ac:dyDescent="0.35">
      <c r="B44" s="37" t="s">
        <v>33</v>
      </c>
      <c r="C44" s="38"/>
      <c r="D44" s="38"/>
      <c r="E44" s="39">
        <f>SUM(E60,E81)</f>
        <v>5522.3241666666672</v>
      </c>
      <c r="F44" s="39">
        <f t="shared" ref="F44:P44" si="9">SUM(F60,F81)</f>
        <v>5872.6005000000005</v>
      </c>
      <c r="G44" s="39">
        <f t="shared" si="9"/>
        <v>9317.9970000000012</v>
      </c>
      <c r="H44" s="39">
        <f t="shared" si="9"/>
        <v>10631.731500000002</v>
      </c>
      <c r="I44" s="39">
        <f t="shared" si="9"/>
        <v>16106.181000000004</v>
      </c>
      <c r="J44" s="39">
        <f t="shared" si="9"/>
        <v>17445.835333333336</v>
      </c>
      <c r="K44" s="39">
        <f t="shared" si="9"/>
        <v>18323.634333333335</v>
      </c>
      <c r="L44" s="39">
        <f t="shared" si="9"/>
        <v>17765.731750000003</v>
      </c>
      <c r="M44" s="39">
        <f t="shared" si="9"/>
        <v>15064.605833333335</v>
      </c>
      <c r="N44" s="39">
        <f t="shared" si="9"/>
        <v>12565.308166666668</v>
      </c>
      <c r="O44" s="39">
        <f t="shared" si="9"/>
        <v>6436.6640000000007</v>
      </c>
      <c r="P44" s="39">
        <f t="shared" si="9"/>
        <v>5881.1761666666671</v>
      </c>
      <c r="Q44" s="39">
        <f>SUM(E44:P44)</f>
        <v>140933.78975000003</v>
      </c>
    </row>
    <row r="45" spans="1:19" ht="9" customHeight="1" thickTop="1" thickBot="1" x14ac:dyDescent="0.35">
      <c r="B45" s="40"/>
      <c r="C45" s="40"/>
      <c r="D45" s="40"/>
      <c r="E45" s="41"/>
      <c r="F45" s="41"/>
      <c r="G45" s="41"/>
      <c r="H45" s="41"/>
      <c r="I45" s="41"/>
      <c r="J45" s="41"/>
      <c r="K45" s="41"/>
      <c r="L45" s="41"/>
      <c r="M45" s="41"/>
      <c r="N45" s="41"/>
      <c r="O45" s="41"/>
      <c r="P45" s="41"/>
      <c r="Q45" s="42"/>
      <c r="S45" s="43"/>
    </row>
    <row r="46" spans="1:19" ht="18.899999999999999" customHeight="1" thickTop="1" thickBot="1" x14ac:dyDescent="0.35">
      <c r="B46" s="122" t="s">
        <v>48</v>
      </c>
      <c r="C46" s="125"/>
      <c r="D46" s="125"/>
      <c r="E46" s="126">
        <f>E89</f>
        <v>6350.6727916666669</v>
      </c>
      <c r="F46" s="126">
        <f t="shared" ref="F46:P46" si="10">F89</f>
        <v>6753.4905749999998</v>
      </c>
      <c r="G46" s="126">
        <f t="shared" si="10"/>
        <v>10715.696550000001</v>
      </c>
      <c r="H46" s="126">
        <f t="shared" si="10"/>
        <v>12226.491225000002</v>
      </c>
      <c r="I46" s="126">
        <f t="shared" si="10"/>
        <v>18522.108150000004</v>
      </c>
      <c r="J46" s="126">
        <f t="shared" si="10"/>
        <v>20062.710633333336</v>
      </c>
      <c r="K46" s="126">
        <f t="shared" si="10"/>
        <v>21072.179483333333</v>
      </c>
      <c r="L46" s="126">
        <f t="shared" si="10"/>
        <v>20430.591512500003</v>
      </c>
      <c r="M46" s="126">
        <f t="shared" si="10"/>
        <v>17324.296708333335</v>
      </c>
      <c r="N46" s="126">
        <f t="shared" si="10"/>
        <v>14450.104391666666</v>
      </c>
      <c r="O46" s="126">
        <f t="shared" si="10"/>
        <v>7402.1635999999999</v>
      </c>
      <c r="P46" s="126">
        <f t="shared" si="10"/>
        <v>6763.3525916666667</v>
      </c>
      <c r="Q46" s="127">
        <f>SUM(E46:P46)</f>
        <v>162073.8582125</v>
      </c>
    </row>
    <row r="47" spans="1:19" ht="18" customHeight="1" thickTop="1" x14ac:dyDescent="0.3">
      <c r="B47" s="40"/>
      <c r="C47" s="40"/>
      <c r="D47" s="40"/>
      <c r="E47" s="44"/>
      <c r="F47" s="44"/>
      <c r="G47" s="44"/>
      <c r="H47" s="44"/>
      <c r="I47" s="44"/>
      <c r="J47" s="44"/>
      <c r="K47" s="44"/>
      <c r="L47" s="44"/>
      <c r="M47" s="44"/>
      <c r="N47" s="44"/>
      <c r="O47" s="44"/>
      <c r="P47" s="44"/>
      <c r="Q47" s="36"/>
    </row>
    <row r="48" spans="1:19" ht="21.75" customHeight="1" x14ac:dyDescent="0.3">
      <c r="A48" s="193" t="s">
        <v>43</v>
      </c>
      <c r="B48" s="193"/>
      <c r="C48" s="193"/>
      <c r="D48" s="193"/>
      <c r="E48" s="193"/>
      <c r="F48" s="193"/>
      <c r="G48" s="193"/>
      <c r="H48" s="193"/>
      <c r="I48" s="193"/>
      <c r="J48" s="193"/>
      <c r="K48" s="193"/>
      <c r="L48" s="193"/>
      <c r="M48" s="193"/>
      <c r="N48" s="193"/>
      <c r="O48" s="193"/>
      <c r="P48" s="193"/>
      <c r="Q48" s="193"/>
    </row>
    <row r="49" spans="1:17" ht="25.5" customHeight="1" x14ac:dyDescent="0.3">
      <c r="A49" s="183" t="s">
        <v>44</v>
      </c>
      <c r="B49" s="183"/>
      <c r="C49" s="183"/>
      <c r="D49" s="183"/>
      <c r="E49" s="183"/>
      <c r="F49" s="183"/>
      <c r="G49" s="183"/>
      <c r="H49" s="183"/>
      <c r="I49" s="183"/>
      <c r="J49" s="183"/>
      <c r="K49" s="183"/>
      <c r="L49" s="183"/>
      <c r="M49" s="183"/>
      <c r="N49" s="183"/>
      <c r="O49" s="183"/>
      <c r="P49" s="183"/>
      <c r="Q49" s="183"/>
    </row>
    <row r="50" spans="1:17" x14ac:dyDescent="0.3">
      <c r="A50" s="45"/>
      <c r="B50" s="46"/>
      <c r="C50" s="46"/>
      <c r="D50" s="45"/>
      <c r="E50" s="45"/>
      <c r="F50" s="45"/>
      <c r="G50" s="45"/>
      <c r="H50" s="45"/>
      <c r="I50" s="45"/>
      <c r="J50" s="45"/>
      <c r="K50" s="45"/>
      <c r="L50" s="45"/>
      <c r="M50" s="45"/>
      <c r="N50" s="45"/>
      <c r="O50" s="45"/>
      <c r="P50" s="45"/>
      <c r="Q50" s="45"/>
    </row>
    <row r="51" spans="1:17" ht="33.75" customHeight="1" x14ac:dyDescent="0.45">
      <c r="A51" s="45"/>
      <c r="B51" s="45"/>
      <c r="C51" s="45"/>
      <c r="D51" s="45"/>
      <c r="E51" s="184" t="s">
        <v>25</v>
      </c>
      <c r="F51" s="184"/>
      <c r="G51" s="184"/>
      <c r="H51" s="184"/>
      <c r="I51" s="184"/>
      <c r="J51" s="184"/>
      <c r="K51" s="184"/>
      <c r="L51" s="184"/>
      <c r="M51" s="184"/>
      <c r="N51" s="184"/>
      <c r="O51" s="184"/>
      <c r="P51" s="184"/>
      <c r="Q51" s="45"/>
    </row>
    <row r="52" spans="1:17" ht="27.75" customHeight="1" thickBot="1" x14ac:dyDescent="0.35">
      <c r="A52" s="47"/>
      <c r="B52" s="47"/>
      <c r="C52" s="47"/>
      <c r="D52" s="47"/>
      <c r="E52" s="48" t="s">
        <v>7</v>
      </c>
      <c r="F52" s="48" t="s">
        <v>8</v>
      </c>
      <c r="G52" s="48" t="s">
        <v>9</v>
      </c>
      <c r="H52" s="48" t="s">
        <v>10</v>
      </c>
      <c r="I52" s="48" t="s">
        <v>11</v>
      </c>
      <c r="J52" s="48" t="s">
        <v>12</v>
      </c>
      <c r="K52" s="48" t="s">
        <v>13</v>
      </c>
      <c r="L52" s="48" t="s">
        <v>14</v>
      </c>
      <c r="M52" s="48" t="s">
        <v>15</v>
      </c>
      <c r="N52" s="48" t="s">
        <v>16</v>
      </c>
      <c r="O52" s="48" t="s">
        <v>17</v>
      </c>
      <c r="P52" s="48" t="s">
        <v>18</v>
      </c>
      <c r="Q52" s="47"/>
    </row>
    <row r="53" spans="1:17" ht="11.25" customHeight="1" x14ac:dyDescent="0.3">
      <c r="A53" s="47"/>
      <c r="C53" s="49" t="s">
        <v>23</v>
      </c>
      <c r="E53" s="47"/>
      <c r="F53" s="47"/>
      <c r="G53" s="47"/>
      <c r="H53" s="47"/>
      <c r="I53" s="47"/>
      <c r="J53" s="47"/>
      <c r="K53" s="47"/>
      <c r="L53" s="47"/>
      <c r="M53" s="47"/>
      <c r="N53" s="47"/>
      <c r="O53" s="47"/>
      <c r="P53" s="47"/>
      <c r="Q53" s="47"/>
    </row>
    <row r="54" spans="1:17" ht="22.5" customHeight="1" x14ac:dyDescent="0.3">
      <c r="C54" s="82"/>
      <c r="D54" s="75" t="s">
        <v>21</v>
      </c>
      <c r="E54" s="131">
        <f t="shared" ref="E54:P54" si="11">(SUM(E9:E18)+SUM(E29:E32))*$E$38+(SUM(E9:E32)*E37)</f>
        <v>19868.333333333332</v>
      </c>
      <c r="F54" s="131">
        <f t="shared" si="11"/>
        <v>23373.166666666664</v>
      </c>
      <c r="G54" s="131">
        <f t="shared" si="11"/>
        <v>27361.166666666664</v>
      </c>
      <c r="H54" s="131">
        <f t="shared" si="11"/>
        <v>31112.833333333332</v>
      </c>
      <c r="I54" s="131">
        <f t="shared" si="11"/>
        <v>32525.333333333332</v>
      </c>
      <c r="J54" s="131">
        <f t="shared" si="11"/>
        <v>35158</v>
      </c>
      <c r="K54" s="131">
        <f t="shared" si="11"/>
        <v>35596.666666666664</v>
      </c>
      <c r="L54" s="131">
        <f t="shared" si="11"/>
        <v>34507.5</v>
      </c>
      <c r="M54" s="131">
        <f t="shared" si="11"/>
        <v>30109.833333333332</v>
      </c>
      <c r="N54" s="131">
        <f t="shared" si="11"/>
        <v>25356.833333333336</v>
      </c>
      <c r="O54" s="131">
        <f t="shared" si="11"/>
        <v>26008</v>
      </c>
      <c r="P54" s="131">
        <f t="shared" si="11"/>
        <v>22101.666666666664</v>
      </c>
    </row>
    <row r="55" spans="1:17" ht="12" customHeight="1" x14ac:dyDescent="0.3">
      <c r="A55" s="47"/>
      <c r="C55" s="76"/>
      <c r="D55" s="77" t="s">
        <v>20</v>
      </c>
      <c r="E55" s="132">
        <f>(SUM(E19:E21))*E38</f>
        <v>17531.666666666668</v>
      </c>
      <c r="F55" s="132">
        <f t="shared" ref="F55:P55" si="12">(SUM(F19:F21))*F38</f>
        <v>16626.666666666668</v>
      </c>
      <c r="G55" s="132">
        <f t="shared" si="12"/>
        <v>20680.666666666668</v>
      </c>
      <c r="H55" s="132">
        <f t="shared" si="12"/>
        <v>21461.333333333336</v>
      </c>
      <c r="I55" s="132">
        <f t="shared" si="12"/>
        <v>21786.166666666668</v>
      </c>
      <c r="J55" s="132">
        <f t="shared" si="12"/>
        <v>21930.666666666668</v>
      </c>
      <c r="K55" s="132">
        <f t="shared" si="12"/>
        <v>25024.500000000004</v>
      </c>
      <c r="L55" s="132">
        <f t="shared" si="12"/>
        <v>23651.000000000004</v>
      </c>
      <c r="M55" s="132">
        <f t="shared" si="12"/>
        <v>20533.333333333336</v>
      </c>
      <c r="N55" s="132">
        <f t="shared" si="12"/>
        <v>20200.500000000004</v>
      </c>
      <c r="O55" s="132">
        <f t="shared" si="12"/>
        <v>20320.000000000004</v>
      </c>
      <c r="P55" s="132">
        <f t="shared" si="12"/>
        <v>19664.500000000004</v>
      </c>
      <c r="Q55" s="47"/>
    </row>
    <row r="56" spans="1:17" ht="12" customHeight="1" x14ac:dyDescent="0.3">
      <c r="A56" s="47"/>
      <c r="C56" s="92"/>
      <c r="D56" s="78" t="s">
        <v>19</v>
      </c>
      <c r="E56" s="133">
        <f>SUM(E22:E28)*E38</f>
        <v>12897.500000000002</v>
      </c>
      <c r="F56" s="133">
        <f>SUM(F22:F28)*F38</f>
        <v>14248.666666666668</v>
      </c>
      <c r="G56" s="133">
        <f>SUM(G22:G28)*G38</f>
        <v>30295.166666666672</v>
      </c>
      <c r="H56" s="133">
        <f>SUM(H22:H28)*H38</f>
        <v>36085.333333333336</v>
      </c>
      <c r="I56" s="133">
        <f t="shared" ref="I56:O56" si="13">SUM(I22:I28)*I38</f>
        <v>37185.000000000007</v>
      </c>
      <c r="J56" s="133">
        <f t="shared" si="13"/>
        <v>41109.333333333336</v>
      </c>
      <c r="K56" s="133">
        <f t="shared" si="13"/>
        <v>42500.333333333336</v>
      </c>
      <c r="L56" s="133">
        <f t="shared" si="13"/>
        <v>41506.500000000007</v>
      </c>
      <c r="M56" s="133">
        <f t="shared" si="13"/>
        <v>34773.333333333336</v>
      </c>
      <c r="N56" s="133">
        <f t="shared" si="13"/>
        <v>27447.666666666668</v>
      </c>
      <c r="O56" s="133">
        <f t="shared" si="13"/>
        <v>14016.000000000002</v>
      </c>
      <c r="P56" s="133">
        <f>SUM(P22:P25)*P38</f>
        <v>12685.333333333334</v>
      </c>
      <c r="Q56" s="129"/>
    </row>
    <row r="57" spans="1:17" x14ac:dyDescent="0.3">
      <c r="A57" s="47"/>
      <c r="C57" s="50"/>
      <c r="E57" s="51"/>
      <c r="F57" s="51"/>
      <c r="G57" s="51"/>
      <c r="H57" s="51"/>
      <c r="I57" s="51"/>
      <c r="J57" s="51"/>
      <c r="K57" s="51"/>
      <c r="L57" s="51"/>
      <c r="M57" s="51"/>
      <c r="N57" s="51"/>
      <c r="O57" s="51"/>
      <c r="P57" s="51"/>
      <c r="Q57" s="47"/>
    </row>
    <row r="58" spans="1:17" ht="13.5" customHeight="1" x14ac:dyDescent="0.3">
      <c r="A58" s="47"/>
      <c r="C58" s="96" t="s">
        <v>27</v>
      </c>
      <c r="D58" s="75"/>
      <c r="E58" s="134">
        <f t="shared" ref="E58:P58" si="14">(E37/E36)*E39</f>
        <v>14061.666666666666</v>
      </c>
      <c r="F58" s="134">
        <f t="shared" si="14"/>
        <v>16505.666666666664</v>
      </c>
      <c r="G58" s="134">
        <f t="shared" si="14"/>
        <v>21900.666666666664</v>
      </c>
      <c r="H58" s="134">
        <f t="shared" si="14"/>
        <v>25540.666666666664</v>
      </c>
      <c r="I58" s="134">
        <f t="shared" si="14"/>
        <v>25579.666666666664</v>
      </c>
      <c r="J58" s="134">
        <f t="shared" si="14"/>
        <v>28279.333333333332</v>
      </c>
      <c r="K58" s="134">
        <f t="shared" si="14"/>
        <v>28829.666666666664</v>
      </c>
      <c r="L58" s="134">
        <f t="shared" si="14"/>
        <v>27863.333333333332</v>
      </c>
      <c r="M58" s="134">
        <f t="shared" si="14"/>
        <v>24604.666666666664</v>
      </c>
      <c r="N58" s="134">
        <f t="shared" si="14"/>
        <v>20409.999999999996</v>
      </c>
      <c r="O58" s="134">
        <f t="shared" si="14"/>
        <v>17320.333333333332</v>
      </c>
      <c r="P58" s="134">
        <f t="shared" si="14"/>
        <v>15222.999999999998</v>
      </c>
      <c r="Q58" s="47"/>
    </row>
    <row r="59" spans="1:17" ht="13.5" customHeight="1" x14ac:dyDescent="0.3">
      <c r="A59" s="47"/>
      <c r="C59" s="97" t="s">
        <v>28</v>
      </c>
      <c r="D59" s="77"/>
      <c r="E59" s="98">
        <v>0.5</v>
      </c>
      <c r="F59" s="98">
        <v>0.5</v>
      </c>
      <c r="G59" s="98">
        <v>0.5</v>
      </c>
      <c r="H59" s="98">
        <v>0.5</v>
      </c>
      <c r="I59" s="98">
        <v>0.5</v>
      </c>
      <c r="J59" s="98">
        <v>0.5</v>
      </c>
      <c r="K59" s="98">
        <v>0.5</v>
      </c>
      <c r="L59" s="98">
        <v>0.5</v>
      </c>
      <c r="M59" s="98">
        <v>0.5</v>
      </c>
      <c r="N59" s="98">
        <v>0.5</v>
      </c>
      <c r="O59" s="98">
        <v>0.5</v>
      </c>
      <c r="P59" s="98">
        <v>0.5</v>
      </c>
      <c r="Q59" s="47"/>
    </row>
    <row r="60" spans="1:17" ht="13.5" customHeight="1" x14ac:dyDescent="0.3">
      <c r="A60" s="47"/>
      <c r="C60" s="99" t="s">
        <v>29</v>
      </c>
      <c r="D60" s="78"/>
      <c r="E60" s="100">
        <f t="shared" ref="E60:P60" si="15">E43*E58*E59</f>
        <v>914.00833333333333</v>
      </c>
      <c r="F60" s="100">
        <f t="shared" si="15"/>
        <v>1072.8683333333331</v>
      </c>
      <c r="G60" s="100">
        <f t="shared" si="15"/>
        <v>1423.5433333333333</v>
      </c>
      <c r="H60" s="100">
        <f t="shared" si="15"/>
        <v>1660.1433333333332</v>
      </c>
      <c r="I60" s="100">
        <f t="shared" si="15"/>
        <v>1662.6783333333333</v>
      </c>
      <c r="J60" s="100">
        <f t="shared" si="15"/>
        <v>1838.1566666666668</v>
      </c>
      <c r="K60" s="100">
        <f t="shared" si="15"/>
        <v>1873.9283333333333</v>
      </c>
      <c r="L60" s="100">
        <f t="shared" si="15"/>
        <v>1811.1166666666666</v>
      </c>
      <c r="M60" s="100">
        <f t="shared" si="15"/>
        <v>1599.3033333333333</v>
      </c>
      <c r="N60" s="100">
        <f t="shared" si="15"/>
        <v>1326.6499999999999</v>
      </c>
      <c r="O60" s="100">
        <f t="shared" si="15"/>
        <v>1125.8216666666667</v>
      </c>
      <c r="P60" s="100">
        <f t="shared" si="15"/>
        <v>989.49499999999989</v>
      </c>
      <c r="Q60" s="47"/>
    </row>
    <row r="61" spans="1:17" ht="13.5" customHeight="1" x14ac:dyDescent="0.3">
      <c r="A61" s="47"/>
      <c r="C61" s="53"/>
      <c r="E61" s="54"/>
      <c r="F61" s="54"/>
      <c r="G61" s="54"/>
      <c r="H61" s="54"/>
      <c r="I61" s="54"/>
      <c r="J61" s="54"/>
      <c r="K61" s="54"/>
      <c r="L61" s="54"/>
      <c r="M61" s="54"/>
      <c r="N61" s="54"/>
      <c r="O61" s="54"/>
      <c r="P61" s="54"/>
      <c r="Q61" s="47"/>
    </row>
    <row r="62" spans="1:17" ht="13.5" customHeight="1" x14ac:dyDescent="0.3">
      <c r="A62" s="47"/>
      <c r="C62" s="49" t="s">
        <v>36</v>
      </c>
      <c r="E62" s="54"/>
      <c r="F62" s="54"/>
      <c r="G62" s="54"/>
      <c r="H62" s="54"/>
      <c r="I62" s="54"/>
      <c r="J62" s="54"/>
      <c r="K62" s="54"/>
      <c r="L62" s="54"/>
      <c r="M62" s="54"/>
      <c r="N62" s="54"/>
      <c r="O62" s="54"/>
      <c r="P62" s="54"/>
      <c r="Q62" s="47"/>
    </row>
    <row r="63" spans="1:17" ht="13.5" customHeight="1" x14ac:dyDescent="0.3">
      <c r="A63" s="47"/>
      <c r="C63" s="82"/>
      <c r="D63" s="75" t="s">
        <v>21</v>
      </c>
      <c r="E63" s="135">
        <f>E54-E58</f>
        <v>5806.6666666666661</v>
      </c>
      <c r="F63" s="135">
        <f t="shared" ref="F63:P63" si="16">F54-F58</f>
        <v>6867.5</v>
      </c>
      <c r="G63" s="135">
        <f t="shared" si="16"/>
        <v>5460.5</v>
      </c>
      <c r="H63" s="135">
        <f t="shared" si="16"/>
        <v>5572.1666666666679</v>
      </c>
      <c r="I63" s="135">
        <f t="shared" si="16"/>
        <v>6945.6666666666679</v>
      </c>
      <c r="J63" s="135">
        <f t="shared" si="16"/>
        <v>6878.6666666666679</v>
      </c>
      <c r="K63" s="135">
        <f t="shared" si="16"/>
        <v>6767</v>
      </c>
      <c r="L63" s="135">
        <f t="shared" si="16"/>
        <v>6644.1666666666679</v>
      </c>
      <c r="M63" s="135">
        <f t="shared" si="16"/>
        <v>5505.1666666666679</v>
      </c>
      <c r="N63" s="135">
        <f t="shared" si="16"/>
        <v>4946.8333333333394</v>
      </c>
      <c r="O63" s="135">
        <f t="shared" si="16"/>
        <v>8687.6666666666679</v>
      </c>
      <c r="P63" s="135">
        <f t="shared" si="16"/>
        <v>6878.6666666666661</v>
      </c>
      <c r="Q63" s="47"/>
    </row>
    <row r="64" spans="1:17" ht="13.5" customHeight="1" x14ac:dyDescent="0.3">
      <c r="A64" s="47"/>
      <c r="C64" s="76"/>
      <c r="D64" s="77" t="s">
        <v>20</v>
      </c>
      <c r="E64" s="136">
        <f>E55</f>
        <v>17531.666666666668</v>
      </c>
      <c r="F64" s="136">
        <f t="shared" ref="F64:P65" si="17">F55</f>
        <v>16626.666666666668</v>
      </c>
      <c r="G64" s="136">
        <f t="shared" si="17"/>
        <v>20680.666666666668</v>
      </c>
      <c r="H64" s="136">
        <f t="shared" si="17"/>
        <v>21461.333333333336</v>
      </c>
      <c r="I64" s="136">
        <f t="shared" si="17"/>
        <v>21786.166666666668</v>
      </c>
      <c r="J64" s="136">
        <f t="shared" si="17"/>
        <v>21930.666666666668</v>
      </c>
      <c r="K64" s="136">
        <f t="shared" si="17"/>
        <v>25024.500000000004</v>
      </c>
      <c r="L64" s="136">
        <f t="shared" si="17"/>
        <v>23651.000000000004</v>
      </c>
      <c r="M64" s="136">
        <f t="shared" si="17"/>
        <v>20533.333333333336</v>
      </c>
      <c r="N64" s="136">
        <f t="shared" si="17"/>
        <v>20200.500000000004</v>
      </c>
      <c r="O64" s="136">
        <f t="shared" si="17"/>
        <v>20320.000000000004</v>
      </c>
      <c r="P64" s="136">
        <f t="shared" si="17"/>
        <v>19664.500000000004</v>
      </c>
      <c r="Q64" s="47"/>
    </row>
    <row r="65" spans="1:17" ht="13.5" customHeight="1" x14ac:dyDescent="0.3">
      <c r="A65" s="47"/>
      <c r="C65" s="92"/>
      <c r="D65" s="78" t="s">
        <v>19</v>
      </c>
      <c r="E65" s="137">
        <f>E56</f>
        <v>12897.500000000002</v>
      </c>
      <c r="F65" s="137">
        <f t="shared" si="17"/>
        <v>14248.666666666668</v>
      </c>
      <c r="G65" s="137">
        <f t="shared" si="17"/>
        <v>30295.166666666672</v>
      </c>
      <c r="H65" s="137">
        <f t="shared" si="17"/>
        <v>36085.333333333336</v>
      </c>
      <c r="I65" s="137">
        <f t="shared" si="17"/>
        <v>37185.000000000007</v>
      </c>
      <c r="J65" s="137">
        <f t="shared" si="17"/>
        <v>41109.333333333336</v>
      </c>
      <c r="K65" s="137">
        <f t="shared" si="17"/>
        <v>42500.333333333336</v>
      </c>
      <c r="L65" s="137">
        <f t="shared" si="17"/>
        <v>41506.500000000007</v>
      </c>
      <c r="M65" s="137">
        <f t="shared" si="17"/>
        <v>34773.333333333336</v>
      </c>
      <c r="N65" s="137">
        <f t="shared" si="17"/>
        <v>27447.666666666668</v>
      </c>
      <c r="O65" s="137">
        <f t="shared" si="17"/>
        <v>14016.000000000002</v>
      </c>
      <c r="P65" s="137">
        <f t="shared" si="17"/>
        <v>12685.333333333334</v>
      </c>
      <c r="Q65" s="47"/>
    </row>
    <row r="66" spans="1:17" ht="13.5" customHeight="1" x14ac:dyDescent="0.3">
      <c r="A66" s="47"/>
      <c r="C66" s="50"/>
      <c r="E66" s="51"/>
      <c r="F66" s="51"/>
      <c r="G66" s="51"/>
      <c r="H66" s="51"/>
      <c r="I66" s="51"/>
      <c r="J66" s="51"/>
      <c r="K66" s="51"/>
      <c r="L66" s="51"/>
      <c r="M66" s="51"/>
      <c r="N66" s="51"/>
      <c r="O66" s="51"/>
      <c r="P66" s="51"/>
      <c r="Q66" s="47"/>
    </row>
    <row r="67" spans="1:17" ht="13.5" customHeight="1" x14ac:dyDescent="0.3">
      <c r="A67" s="47"/>
      <c r="C67" s="52" t="s">
        <v>30</v>
      </c>
      <c r="E67" s="128"/>
      <c r="F67" s="128"/>
      <c r="G67" s="51"/>
      <c r="H67" s="51"/>
      <c r="I67" s="51"/>
      <c r="J67" s="51"/>
      <c r="K67" s="51"/>
      <c r="L67" s="51"/>
      <c r="M67" s="51"/>
      <c r="N67" s="51"/>
      <c r="O67" s="51"/>
      <c r="P67" s="51"/>
      <c r="Q67" s="47"/>
    </row>
    <row r="68" spans="1:17" s="56" customFormat="1" ht="13.5" customHeight="1" x14ac:dyDescent="0.3">
      <c r="A68" s="55"/>
      <c r="C68" s="101"/>
      <c r="D68" s="102" t="s">
        <v>21</v>
      </c>
      <c r="E68" s="103">
        <f>0.5</f>
        <v>0.5</v>
      </c>
      <c r="F68" s="103">
        <f t="shared" ref="F68:P68" si="18">0.5</f>
        <v>0.5</v>
      </c>
      <c r="G68" s="103">
        <f t="shared" si="18"/>
        <v>0.5</v>
      </c>
      <c r="H68" s="103">
        <f t="shared" si="18"/>
        <v>0.5</v>
      </c>
      <c r="I68" s="103">
        <f t="shared" si="18"/>
        <v>0.5</v>
      </c>
      <c r="J68" s="103">
        <f t="shared" si="18"/>
        <v>0.5</v>
      </c>
      <c r="K68" s="103">
        <f t="shared" si="18"/>
        <v>0.5</v>
      </c>
      <c r="L68" s="103">
        <f t="shared" si="18"/>
        <v>0.5</v>
      </c>
      <c r="M68" s="103">
        <f t="shared" si="18"/>
        <v>0.5</v>
      </c>
      <c r="N68" s="103">
        <f t="shared" si="18"/>
        <v>0.5</v>
      </c>
      <c r="O68" s="103">
        <f t="shared" si="18"/>
        <v>0.5</v>
      </c>
      <c r="P68" s="103">
        <f t="shared" si="18"/>
        <v>0.5</v>
      </c>
      <c r="Q68" s="55"/>
    </row>
    <row r="69" spans="1:17" s="56" customFormat="1" ht="13.5" customHeight="1" x14ac:dyDescent="0.3">
      <c r="A69" s="55"/>
      <c r="C69" s="104"/>
      <c r="D69" s="105" t="s">
        <v>20</v>
      </c>
      <c r="E69" s="106">
        <v>0.9</v>
      </c>
      <c r="F69" s="106">
        <v>0.9</v>
      </c>
      <c r="G69" s="106">
        <v>0.9</v>
      </c>
      <c r="H69" s="106">
        <v>0.9</v>
      </c>
      <c r="I69" s="106">
        <v>1.1000000000000001</v>
      </c>
      <c r="J69" s="106">
        <v>1.1000000000000001</v>
      </c>
      <c r="K69" s="106">
        <v>1.1000000000000001</v>
      </c>
      <c r="L69" s="106">
        <v>1.1000000000000001</v>
      </c>
      <c r="M69" s="106">
        <v>1.1000000000000001</v>
      </c>
      <c r="N69" s="106">
        <v>1.1000000000000001</v>
      </c>
      <c r="O69" s="106">
        <v>0.9</v>
      </c>
      <c r="P69" s="106">
        <v>0.9</v>
      </c>
      <c r="Q69" s="55"/>
    </row>
    <row r="70" spans="1:17" s="56" customFormat="1" ht="13.5" customHeight="1" x14ac:dyDescent="0.3">
      <c r="A70" s="55"/>
      <c r="C70" s="107"/>
      <c r="D70" s="108" t="s">
        <v>19</v>
      </c>
      <c r="E70" s="109">
        <v>1.3</v>
      </c>
      <c r="F70" s="109">
        <v>1.3</v>
      </c>
      <c r="G70" s="109">
        <v>1.3</v>
      </c>
      <c r="H70" s="109">
        <v>1.3</v>
      </c>
      <c r="I70" s="109">
        <v>2.25</v>
      </c>
      <c r="J70" s="109">
        <v>2.25</v>
      </c>
      <c r="K70" s="109">
        <v>2.25</v>
      </c>
      <c r="L70" s="109">
        <v>2.25</v>
      </c>
      <c r="M70" s="109">
        <v>2.25</v>
      </c>
      <c r="N70" s="109">
        <v>2.25</v>
      </c>
      <c r="O70" s="109">
        <v>1.3</v>
      </c>
      <c r="P70" s="109">
        <v>1.3</v>
      </c>
      <c r="Q70" s="55"/>
    </row>
    <row r="71" spans="1:17" s="58" customFormat="1" ht="13.5" customHeight="1" x14ac:dyDescent="0.3">
      <c r="A71" s="57"/>
      <c r="C71" s="59" t="s">
        <v>45</v>
      </c>
      <c r="E71" s="60"/>
      <c r="F71" s="60"/>
      <c r="G71" s="60"/>
      <c r="H71" s="60"/>
      <c r="I71" s="60"/>
      <c r="J71" s="60"/>
      <c r="K71" s="60"/>
      <c r="L71" s="60"/>
      <c r="M71" s="60"/>
      <c r="N71" s="60"/>
      <c r="O71" s="60"/>
      <c r="P71" s="60"/>
      <c r="Q71" s="57"/>
    </row>
    <row r="72" spans="1:17" s="62" customFormat="1" ht="13.5" customHeight="1" x14ac:dyDescent="0.3">
      <c r="A72" s="61"/>
      <c r="C72" s="110"/>
      <c r="D72" s="111" t="s">
        <v>21</v>
      </c>
      <c r="E72" s="112">
        <f>$E$43*E68</f>
        <v>6.5000000000000002E-2</v>
      </c>
      <c r="F72" s="112">
        <f t="shared" ref="F72:P72" si="19">$E$43*F68</f>
        <v>6.5000000000000002E-2</v>
      </c>
      <c r="G72" s="112">
        <f t="shared" si="19"/>
        <v>6.5000000000000002E-2</v>
      </c>
      <c r="H72" s="112">
        <f t="shared" si="19"/>
        <v>6.5000000000000002E-2</v>
      </c>
      <c r="I72" s="112">
        <f t="shared" si="19"/>
        <v>6.5000000000000002E-2</v>
      </c>
      <c r="J72" s="112">
        <f t="shared" si="19"/>
        <v>6.5000000000000002E-2</v>
      </c>
      <c r="K72" s="112">
        <f t="shared" si="19"/>
        <v>6.5000000000000002E-2</v>
      </c>
      <c r="L72" s="112">
        <f t="shared" si="19"/>
        <v>6.5000000000000002E-2</v>
      </c>
      <c r="M72" s="112">
        <f t="shared" si="19"/>
        <v>6.5000000000000002E-2</v>
      </c>
      <c r="N72" s="112">
        <f t="shared" si="19"/>
        <v>6.5000000000000002E-2</v>
      </c>
      <c r="O72" s="112">
        <f t="shared" si="19"/>
        <v>6.5000000000000002E-2</v>
      </c>
      <c r="P72" s="112">
        <f t="shared" si="19"/>
        <v>6.5000000000000002E-2</v>
      </c>
      <c r="Q72" s="61"/>
    </row>
    <row r="73" spans="1:17" s="62" customFormat="1" ht="13.5" customHeight="1" x14ac:dyDescent="0.3">
      <c r="A73" s="61"/>
      <c r="C73" s="113"/>
      <c r="D73" s="114" t="s">
        <v>20</v>
      </c>
      <c r="E73" s="115">
        <f t="shared" ref="E73:P74" si="20">$E$43*E69</f>
        <v>0.11700000000000001</v>
      </c>
      <c r="F73" s="115">
        <f t="shared" si="20"/>
        <v>0.11700000000000001</v>
      </c>
      <c r="G73" s="115">
        <f t="shared" si="20"/>
        <v>0.11700000000000001</v>
      </c>
      <c r="H73" s="115">
        <f t="shared" si="20"/>
        <v>0.11700000000000001</v>
      </c>
      <c r="I73" s="115">
        <f t="shared" si="20"/>
        <v>0.14300000000000002</v>
      </c>
      <c r="J73" s="115">
        <f t="shared" si="20"/>
        <v>0.14300000000000002</v>
      </c>
      <c r="K73" s="115">
        <f t="shared" si="20"/>
        <v>0.14300000000000002</v>
      </c>
      <c r="L73" s="115">
        <f t="shared" si="20"/>
        <v>0.14300000000000002</v>
      </c>
      <c r="M73" s="115">
        <f t="shared" si="20"/>
        <v>0.14300000000000002</v>
      </c>
      <c r="N73" s="115">
        <f t="shared" si="20"/>
        <v>0.14300000000000002</v>
      </c>
      <c r="O73" s="115">
        <f t="shared" si="20"/>
        <v>0.11700000000000001</v>
      </c>
      <c r="P73" s="115">
        <f t="shared" si="20"/>
        <v>0.11700000000000001</v>
      </c>
      <c r="Q73" s="61"/>
    </row>
    <row r="74" spans="1:17" s="62" customFormat="1" ht="13.5" customHeight="1" x14ac:dyDescent="0.3">
      <c r="A74" s="61"/>
      <c r="C74" s="116"/>
      <c r="D74" s="117" t="s">
        <v>19</v>
      </c>
      <c r="E74" s="118">
        <f t="shared" si="20"/>
        <v>0.16900000000000001</v>
      </c>
      <c r="F74" s="118">
        <f t="shared" si="20"/>
        <v>0.16900000000000001</v>
      </c>
      <c r="G74" s="118">
        <f t="shared" si="20"/>
        <v>0.16900000000000001</v>
      </c>
      <c r="H74" s="118">
        <f t="shared" si="20"/>
        <v>0.16900000000000001</v>
      </c>
      <c r="I74" s="118">
        <f t="shared" si="20"/>
        <v>0.29249999999999998</v>
      </c>
      <c r="J74" s="118">
        <f t="shared" si="20"/>
        <v>0.29249999999999998</v>
      </c>
      <c r="K74" s="118">
        <f t="shared" si="20"/>
        <v>0.29249999999999998</v>
      </c>
      <c r="L74" s="118">
        <f t="shared" si="20"/>
        <v>0.29249999999999998</v>
      </c>
      <c r="M74" s="118">
        <f t="shared" si="20"/>
        <v>0.29249999999999998</v>
      </c>
      <c r="N74" s="118">
        <f t="shared" si="20"/>
        <v>0.29249999999999998</v>
      </c>
      <c r="O74" s="118">
        <f t="shared" si="20"/>
        <v>0.16900000000000001</v>
      </c>
      <c r="P74" s="118">
        <f t="shared" si="20"/>
        <v>0.16900000000000001</v>
      </c>
      <c r="Q74" s="61"/>
    </row>
    <row r="75" spans="1:17" s="66" customFormat="1" x14ac:dyDescent="0.3">
      <c r="A75" s="65"/>
      <c r="C75" s="67" t="s">
        <v>46</v>
      </c>
      <c r="E75" s="68"/>
      <c r="F75" s="68"/>
      <c r="G75" s="68"/>
      <c r="H75" s="68"/>
      <c r="I75" s="68"/>
      <c r="J75" s="68"/>
      <c r="K75" s="68"/>
      <c r="L75" s="68"/>
      <c r="M75" s="68"/>
      <c r="N75" s="68"/>
      <c r="O75" s="68"/>
      <c r="P75" s="68"/>
      <c r="Q75" s="65"/>
    </row>
    <row r="76" spans="1:17" s="62" customFormat="1" x14ac:dyDescent="0.3">
      <c r="A76" s="61"/>
      <c r="C76" s="63"/>
      <c r="D76" s="62" t="s">
        <v>50</v>
      </c>
      <c r="E76" s="64">
        <f>$E$43*E59</f>
        <v>6.5000000000000002E-2</v>
      </c>
      <c r="F76" s="64">
        <f t="shared" ref="F76:P76" si="21">$E$43*F59</f>
        <v>6.5000000000000002E-2</v>
      </c>
      <c r="G76" s="64">
        <f t="shared" si="21"/>
        <v>6.5000000000000002E-2</v>
      </c>
      <c r="H76" s="64">
        <f t="shared" si="21"/>
        <v>6.5000000000000002E-2</v>
      </c>
      <c r="I76" s="64">
        <f t="shared" si="21"/>
        <v>6.5000000000000002E-2</v>
      </c>
      <c r="J76" s="64">
        <f t="shared" si="21"/>
        <v>6.5000000000000002E-2</v>
      </c>
      <c r="K76" s="64">
        <f t="shared" si="21"/>
        <v>6.5000000000000002E-2</v>
      </c>
      <c r="L76" s="64">
        <f t="shared" si="21"/>
        <v>6.5000000000000002E-2</v>
      </c>
      <c r="M76" s="64">
        <f t="shared" si="21"/>
        <v>6.5000000000000002E-2</v>
      </c>
      <c r="N76" s="64">
        <f t="shared" si="21"/>
        <v>6.5000000000000002E-2</v>
      </c>
      <c r="O76" s="64">
        <f t="shared" si="21"/>
        <v>6.5000000000000002E-2</v>
      </c>
      <c r="P76" s="64">
        <f t="shared" si="21"/>
        <v>6.5000000000000002E-2</v>
      </c>
      <c r="Q76" s="61"/>
    </row>
    <row r="77" spans="1:17" x14ac:dyDescent="0.3">
      <c r="A77" s="47"/>
      <c r="C77" s="52" t="s">
        <v>31</v>
      </c>
      <c r="E77" s="51"/>
      <c r="F77" s="51"/>
      <c r="G77" s="51"/>
      <c r="H77" s="51"/>
      <c r="I77" s="51"/>
      <c r="J77" s="51"/>
      <c r="K77" s="51"/>
      <c r="L77" s="51"/>
      <c r="M77" s="51"/>
      <c r="N77" s="51"/>
      <c r="O77" s="51"/>
      <c r="P77" s="51"/>
      <c r="Q77" s="47"/>
    </row>
    <row r="78" spans="1:17" ht="16.5" customHeight="1" x14ac:dyDescent="0.3">
      <c r="C78" s="75"/>
      <c r="D78" s="75" t="s">
        <v>21</v>
      </c>
      <c r="E78" s="119">
        <f t="shared" ref="E78:P79" si="22">E63*E68*$E$43</f>
        <v>377.43333333333328</v>
      </c>
      <c r="F78" s="119">
        <f t="shared" si="22"/>
        <v>446.38749999999999</v>
      </c>
      <c r="G78" s="119">
        <f t="shared" si="22"/>
        <v>354.9325</v>
      </c>
      <c r="H78" s="119">
        <f t="shared" si="22"/>
        <v>362.19083333333344</v>
      </c>
      <c r="I78" s="119">
        <f t="shared" si="22"/>
        <v>451.46833333333342</v>
      </c>
      <c r="J78" s="119">
        <f t="shared" si="22"/>
        <v>447.1133333333334</v>
      </c>
      <c r="K78" s="119">
        <f t="shared" si="22"/>
        <v>439.85500000000002</v>
      </c>
      <c r="L78" s="119">
        <f t="shared" si="22"/>
        <v>431.87083333333345</v>
      </c>
      <c r="M78" s="119">
        <f t="shared" si="22"/>
        <v>357.83583333333343</v>
      </c>
      <c r="N78" s="119">
        <f t="shared" si="22"/>
        <v>321.54416666666708</v>
      </c>
      <c r="O78" s="119">
        <f t="shared" si="22"/>
        <v>564.69833333333338</v>
      </c>
      <c r="P78" s="119">
        <f t="shared" si="22"/>
        <v>447.11333333333329</v>
      </c>
    </row>
    <row r="79" spans="1:17" x14ac:dyDescent="0.3">
      <c r="C79" s="77"/>
      <c r="D79" s="77" t="s">
        <v>20</v>
      </c>
      <c r="E79" s="120">
        <f t="shared" si="22"/>
        <v>2051.2050000000004</v>
      </c>
      <c r="F79" s="120">
        <f t="shared" si="22"/>
        <v>1945.3200000000004</v>
      </c>
      <c r="G79" s="120">
        <f t="shared" si="22"/>
        <v>2419.6380000000004</v>
      </c>
      <c r="H79" s="120">
        <f t="shared" si="22"/>
        <v>2510.9760000000006</v>
      </c>
      <c r="I79" s="120">
        <f t="shared" si="22"/>
        <v>3115.4218333333338</v>
      </c>
      <c r="J79" s="120">
        <f t="shared" si="22"/>
        <v>3136.0853333333339</v>
      </c>
      <c r="K79" s="120">
        <f t="shared" si="22"/>
        <v>3578.5035000000012</v>
      </c>
      <c r="L79" s="120">
        <f t="shared" si="22"/>
        <v>3382.0930000000008</v>
      </c>
      <c r="M79" s="120">
        <f t="shared" si="22"/>
        <v>2936.2666666666673</v>
      </c>
      <c r="N79" s="120">
        <f t="shared" si="22"/>
        <v>2888.6715000000008</v>
      </c>
      <c r="O79" s="120">
        <f t="shared" si="22"/>
        <v>2377.4400000000005</v>
      </c>
      <c r="P79" s="120">
        <f t="shared" si="22"/>
        <v>2300.7465000000007</v>
      </c>
    </row>
    <row r="80" spans="1:17" x14ac:dyDescent="0.3">
      <c r="C80" s="77"/>
      <c r="D80" s="77" t="s">
        <v>19</v>
      </c>
      <c r="E80" s="120">
        <f t="shared" ref="E80:P80" si="23">E43*E65*E70</f>
        <v>2179.6775000000002</v>
      </c>
      <c r="F80" s="120">
        <f t="shared" si="23"/>
        <v>2408.0246666666671</v>
      </c>
      <c r="G80" s="120">
        <f t="shared" si="23"/>
        <v>5119.8831666666674</v>
      </c>
      <c r="H80" s="120">
        <f t="shared" si="23"/>
        <v>6098.4213333333346</v>
      </c>
      <c r="I80" s="120">
        <f t="shared" si="23"/>
        <v>10876.612500000003</v>
      </c>
      <c r="J80" s="120">
        <f t="shared" si="23"/>
        <v>12024.480000000001</v>
      </c>
      <c r="K80" s="120">
        <f t="shared" si="23"/>
        <v>12431.347500000002</v>
      </c>
      <c r="L80" s="120">
        <f t="shared" si="23"/>
        <v>12140.651250000003</v>
      </c>
      <c r="M80" s="120">
        <f t="shared" si="23"/>
        <v>10171.200000000001</v>
      </c>
      <c r="N80" s="120">
        <f t="shared" si="23"/>
        <v>8028.442500000001</v>
      </c>
      <c r="O80" s="120">
        <f t="shared" si="23"/>
        <v>2368.7040000000006</v>
      </c>
      <c r="P80" s="120">
        <f t="shared" si="23"/>
        <v>2143.8213333333338</v>
      </c>
    </row>
    <row r="81" spans="3:16" s="58" customFormat="1" x14ac:dyDescent="0.3">
      <c r="C81" s="121" t="s">
        <v>32</v>
      </c>
      <c r="D81" s="123"/>
      <c r="E81" s="124">
        <f>SUM(E78:E80)</f>
        <v>4608.315833333334</v>
      </c>
      <c r="F81" s="124">
        <f t="shared" ref="F81:P81" si="24">SUM(F78:F80)</f>
        <v>4799.7321666666676</v>
      </c>
      <c r="G81" s="124">
        <f t="shared" si="24"/>
        <v>7894.4536666666681</v>
      </c>
      <c r="H81" s="124">
        <f t="shared" si="24"/>
        <v>8971.5881666666683</v>
      </c>
      <c r="I81" s="124">
        <f t="shared" si="24"/>
        <v>14443.502666666671</v>
      </c>
      <c r="J81" s="124">
        <f t="shared" si="24"/>
        <v>15607.678666666669</v>
      </c>
      <c r="K81" s="124">
        <f t="shared" si="24"/>
        <v>16449.706000000002</v>
      </c>
      <c r="L81" s="124">
        <f t="shared" si="24"/>
        <v>15954.615083333338</v>
      </c>
      <c r="M81" s="124">
        <f t="shared" si="24"/>
        <v>13465.302500000002</v>
      </c>
      <c r="N81" s="124">
        <f t="shared" si="24"/>
        <v>11238.658166666668</v>
      </c>
      <c r="O81" s="124">
        <f t="shared" si="24"/>
        <v>5310.842333333334</v>
      </c>
      <c r="P81" s="124">
        <f t="shared" si="24"/>
        <v>4891.6811666666672</v>
      </c>
    </row>
    <row r="84" spans="3:16" x14ac:dyDescent="0.3">
      <c r="C84" s="49" t="s">
        <v>40</v>
      </c>
      <c r="F84" s="142">
        <f>SUM(E44:P44)/Q39</f>
        <v>0.15071117738270287</v>
      </c>
      <c r="G84" s="69" t="s">
        <v>34</v>
      </c>
    </row>
    <row r="86" spans="3:16" s="58" customFormat="1" x14ac:dyDescent="0.3">
      <c r="C86" s="70" t="s">
        <v>49</v>
      </c>
    </row>
    <row r="87" spans="3:16" s="58" customFormat="1" x14ac:dyDescent="0.3">
      <c r="E87" s="71">
        <f>E81+E60</f>
        <v>5522.3241666666672</v>
      </c>
      <c r="F87" s="71">
        <f t="shared" ref="F87:P87" si="25">F81+F60</f>
        <v>5872.6005000000005</v>
      </c>
      <c r="G87" s="71">
        <f t="shared" si="25"/>
        <v>9317.9970000000012</v>
      </c>
      <c r="H87" s="71">
        <f t="shared" si="25"/>
        <v>10631.731500000002</v>
      </c>
      <c r="I87" s="71">
        <f t="shared" si="25"/>
        <v>16106.181000000004</v>
      </c>
      <c r="J87" s="71">
        <f t="shared" si="25"/>
        <v>17445.835333333336</v>
      </c>
      <c r="K87" s="71">
        <f t="shared" si="25"/>
        <v>18323.634333333335</v>
      </c>
      <c r="L87" s="71">
        <f t="shared" si="25"/>
        <v>17765.731750000003</v>
      </c>
      <c r="M87" s="71">
        <f t="shared" si="25"/>
        <v>15064.605833333335</v>
      </c>
      <c r="N87" s="71">
        <f t="shared" si="25"/>
        <v>12565.308166666668</v>
      </c>
      <c r="O87" s="71">
        <f t="shared" si="25"/>
        <v>6436.6640000000007</v>
      </c>
      <c r="P87" s="71">
        <f t="shared" si="25"/>
        <v>5881.1761666666671</v>
      </c>
    </row>
    <row r="88" spans="3:16" s="58" customFormat="1" x14ac:dyDescent="0.3"/>
    <row r="89" spans="3:16" s="72" customFormat="1" x14ac:dyDescent="0.3">
      <c r="C89" s="73" t="s">
        <v>47</v>
      </c>
      <c r="E89" s="74">
        <f>E87*1.15</f>
        <v>6350.6727916666669</v>
      </c>
      <c r="F89" s="74">
        <f t="shared" ref="F89:P89" si="26">F87*1.15</f>
        <v>6753.4905749999998</v>
      </c>
      <c r="G89" s="74">
        <f t="shared" si="26"/>
        <v>10715.696550000001</v>
      </c>
      <c r="H89" s="74">
        <f t="shared" si="26"/>
        <v>12226.491225000002</v>
      </c>
      <c r="I89" s="74">
        <f t="shared" si="26"/>
        <v>18522.108150000004</v>
      </c>
      <c r="J89" s="74">
        <f t="shared" si="26"/>
        <v>20062.710633333336</v>
      </c>
      <c r="K89" s="74">
        <f t="shared" si="26"/>
        <v>21072.179483333333</v>
      </c>
      <c r="L89" s="74">
        <f t="shared" si="26"/>
        <v>20430.591512500003</v>
      </c>
      <c r="M89" s="74">
        <f t="shared" si="26"/>
        <v>17324.296708333335</v>
      </c>
      <c r="N89" s="74">
        <f t="shared" si="26"/>
        <v>14450.104391666666</v>
      </c>
      <c r="O89" s="74">
        <f t="shared" si="26"/>
        <v>7402.1635999999999</v>
      </c>
      <c r="P89" s="74">
        <f t="shared" si="26"/>
        <v>6763.3525916666667</v>
      </c>
    </row>
    <row r="92" spans="3:16" x14ac:dyDescent="0.3">
      <c r="D92" s="2" t="s">
        <v>54</v>
      </c>
      <c r="E92" s="141">
        <f>Q39</f>
        <v>935125</v>
      </c>
    </row>
    <row r="93" spans="3:16" x14ac:dyDescent="0.3">
      <c r="D93" s="2" t="s">
        <v>52</v>
      </c>
      <c r="E93" s="140">
        <f>Q44</f>
        <v>140933.78975000003</v>
      </c>
    </row>
    <row r="94" spans="3:16" x14ac:dyDescent="0.3">
      <c r="D94" s="2" t="s">
        <v>53</v>
      </c>
      <c r="E94" s="140">
        <f>Q46</f>
        <v>162073.8582125</v>
      </c>
    </row>
  </sheetData>
  <mergeCells count="4">
    <mergeCell ref="C9:C32"/>
    <mergeCell ref="A48:Q48"/>
    <mergeCell ref="A49:Q49"/>
    <mergeCell ref="E51:P51"/>
  </mergeCells>
  <pageMargins left="0.75" right="0.75" top="0.75" bottom="0.75" header="0.5" footer="0.5"/>
  <pageSetup scale="38" orientation="landscape" horizontalDpi="1200" verticalDpi="12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94"/>
  <sheetViews>
    <sheetView showGridLines="0" zoomScaleSheetLayoutView="145" workbookViewId="0">
      <selection activeCell="E107" sqref="E107"/>
    </sheetView>
  </sheetViews>
  <sheetFormatPr defaultColWidth="8.90625" defaultRowHeight="13" x14ac:dyDescent="0.3"/>
  <cols>
    <col min="1" max="1" width="1.36328125" style="2" customWidth="1"/>
    <col min="2" max="2" width="13" style="2" customWidth="1"/>
    <col min="3" max="3" width="14.90625" style="2" customWidth="1"/>
    <col min="4" max="4" width="19" style="2" customWidth="1"/>
    <col min="5" max="17" width="14" style="2" customWidth="1"/>
    <col min="18" max="18" width="8.90625" style="2"/>
    <col min="19" max="19" width="12.6328125" style="2" bestFit="1" customWidth="1"/>
    <col min="20" max="16384" width="8.90625" style="2"/>
  </cols>
  <sheetData>
    <row r="1" spans="2:17" ht="19" thickBot="1" x14ac:dyDescent="0.5">
      <c r="B1" s="93" t="s">
        <v>22</v>
      </c>
      <c r="C1"/>
      <c r="D1"/>
      <c r="E1"/>
      <c r="F1"/>
      <c r="G1"/>
      <c r="H1"/>
      <c r="I1"/>
      <c r="J1"/>
      <c r="K1"/>
      <c r="L1"/>
      <c r="M1"/>
      <c r="N1"/>
      <c r="O1"/>
      <c r="P1"/>
      <c r="Q1"/>
    </row>
    <row r="2" spans="2:17" x14ac:dyDescent="0.3">
      <c r="B2" s="95" t="s">
        <v>26</v>
      </c>
      <c r="C2" s="94"/>
      <c r="D2" s="94"/>
      <c r="E2" s="94"/>
      <c r="F2" s="94"/>
      <c r="G2" s="94"/>
      <c r="H2" s="94"/>
      <c r="I2" s="94"/>
      <c r="J2" s="94"/>
      <c r="K2" s="94"/>
      <c r="L2" s="94"/>
      <c r="M2" s="94"/>
      <c r="N2" s="94"/>
      <c r="O2" s="94"/>
      <c r="P2" s="94"/>
      <c r="Q2" s="94"/>
    </row>
    <row r="3" spans="2:17" ht="3.75" customHeight="1" x14ac:dyDescent="0.3"/>
    <row r="4" spans="2:17" ht="12.75" customHeight="1" x14ac:dyDescent="0.3">
      <c r="B4" s="3" t="s">
        <v>35</v>
      </c>
      <c r="C4" s="4"/>
      <c r="D4" s="4"/>
      <c r="E4" s="4"/>
      <c r="F4" s="4"/>
      <c r="G4" s="4"/>
      <c r="H4" s="4"/>
      <c r="I4" s="4"/>
      <c r="J4" s="4"/>
      <c r="K4" s="4"/>
      <c r="L4" s="4"/>
      <c r="M4" s="4"/>
      <c r="N4" s="4"/>
      <c r="O4" s="4"/>
      <c r="P4" s="4"/>
      <c r="Q4" s="5"/>
    </row>
    <row r="6" spans="2:17" s="6" customFormat="1" ht="9" customHeight="1" x14ac:dyDescent="0.3">
      <c r="B6" s="7"/>
      <c r="C6" s="7"/>
      <c r="D6" s="7"/>
      <c r="E6" s="8" t="s">
        <v>0</v>
      </c>
      <c r="F6" s="9"/>
      <c r="G6" s="9"/>
      <c r="H6" s="9"/>
      <c r="I6" s="9"/>
      <c r="J6" s="9"/>
      <c r="K6" s="9"/>
      <c r="L6" s="9"/>
      <c r="M6" s="9"/>
      <c r="N6" s="9"/>
      <c r="O6" s="9"/>
      <c r="P6" s="9"/>
    </row>
    <row r="7" spans="2:17" ht="13.5" thickBot="1" x14ac:dyDescent="0.35">
      <c r="C7" s="10"/>
      <c r="D7" s="11">
        <v>40178</v>
      </c>
      <c r="E7" s="12">
        <v>40209</v>
      </c>
      <c r="F7" s="12">
        <v>40237</v>
      </c>
      <c r="G7" s="12">
        <v>40268</v>
      </c>
      <c r="H7" s="12">
        <v>40298</v>
      </c>
      <c r="I7" s="12">
        <v>40329</v>
      </c>
      <c r="J7" s="12">
        <v>40359</v>
      </c>
      <c r="K7" s="12">
        <v>40390</v>
      </c>
      <c r="L7" s="12">
        <v>40421</v>
      </c>
      <c r="M7" s="12">
        <v>40451</v>
      </c>
      <c r="N7" s="12">
        <v>40482</v>
      </c>
      <c r="O7" s="12">
        <v>40512</v>
      </c>
      <c r="P7" s="12">
        <v>40543</v>
      </c>
    </row>
    <row r="8" spans="2:17" ht="10.5" customHeight="1" thickBot="1" x14ac:dyDescent="0.35">
      <c r="B8" s="79" t="s">
        <v>42</v>
      </c>
      <c r="C8" s="10"/>
      <c r="D8" s="7"/>
      <c r="E8" s="13">
        <v>1</v>
      </c>
      <c r="F8" s="13">
        <v>2</v>
      </c>
      <c r="G8" s="13">
        <v>3</v>
      </c>
      <c r="H8" s="13">
        <v>4</v>
      </c>
      <c r="I8" s="13">
        <v>5</v>
      </c>
      <c r="J8" s="13">
        <v>6</v>
      </c>
      <c r="K8" s="13">
        <v>7</v>
      </c>
      <c r="L8" s="13">
        <v>8</v>
      </c>
      <c r="M8" s="13">
        <v>9</v>
      </c>
      <c r="N8" s="13">
        <v>10</v>
      </c>
      <c r="O8" s="13">
        <v>11</v>
      </c>
      <c r="P8" s="13">
        <v>12</v>
      </c>
    </row>
    <row r="9" spans="2:17" x14ac:dyDescent="0.3">
      <c r="B9" s="80" t="s">
        <v>41</v>
      </c>
      <c r="C9" s="191" t="s">
        <v>1</v>
      </c>
      <c r="D9" s="14">
        <v>1</v>
      </c>
      <c r="E9" s="83">
        <v>0</v>
      </c>
      <c r="F9" s="84">
        <v>0</v>
      </c>
      <c r="G9" s="84">
        <v>0</v>
      </c>
      <c r="H9" s="84">
        <v>0</v>
      </c>
      <c r="I9" s="84">
        <v>0</v>
      </c>
      <c r="J9" s="84">
        <v>0</v>
      </c>
      <c r="K9" s="84">
        <v>0</v>
      </c>
      <c r="L9" s="84">
        <v>0</v>
      </c>
      <c r="M9" s="84">
        <v>0</v>
      </c>
      <c r="N9" s="84">
        <v>0</v>
      </c>
      <c r="O9" s="84">
        <v>0</v>
      </c>
      <c r="P9" s="85">
        <v>0</v>
      </c>
    </row>
    <row r="10" spans="2:17" ht="13.5" thickBot="1" x14ac:dyDescent="0.35">
      <c r="B10" s="81">
        <v>0.13</v>
      </c>
      <c r="C10" s="191"/>
      <c r="D10" s="14">
        <v>2</v>
      </c>
      <c r="E10" s="86">
        <v>0</v>
      </c>
      <c r="F10" s="87">
        <v>0</v>
      </c>
      <c r="G10" s="87">
        <v>0</v>
      </c>
      <c r="H10" s="87">
        <v>0</v>
      </c>
      <c r="I10" s="87">
        <v>0</v>
      </c>
      <c r="J10" s="87">
        <v>0</v>
      </c>
      <c r="K10" s="87">
        <v>0</v>
      </c>
      <c r="L10" s="87">
        <v>0</v>
      </c>
      <c r="M10" s="87">
        <v>0</v>
      </c>
      <c r="N10" s="87">
        <v>0</v>
      </c>
      <c r="O10" s="87">
        <v>0</v>
      </c>
      <c r="P10" s="88">
        <v>0</v>
      </c>
    </row>
    <row r="11" spans="2:17" x14ac:dyDescent="0.3">
      <c r="C11" s="191"/>
      <c r="D11" s="14">
        <v>3</v>
      </c>
      <c r="E11" s="86">
        <v>0</v>
      </c>
      <c r="F11" s="87">
        <v>0</v>
      </c>
      <c r="G11" s="87">
        <v>0</v>
      </c>
      <c r="H11" s="87">
        <v>0</v>
      </c>
      <c r="I11" s="87">
        <v>0</v>
      </c>
      <c r="J11" s="87">
        <v>0</v>
      </c>
      <c r="K11" s="87">
        <v>0</v>
      </c>
      <c r="L11" s="87">
        <v>0</v>
      </c>
      <c r="M11" s="87">
        <v>0</v>
      </c>
      <c r="N11" s="87">
        <v>0</v>
      </c>
      <c r="O11" s="87">
        <v>0</v>
      </c>
      <c r="P11" s="88">
        <v>0</v>
      </c>
    </row>
    <row r="12" spans="2:17" ht="13.5" customHeight="1" x14ac:dyDescent="0.3">
      <c r="C12" s="191"/>
      <c r="D12" s="14">
        <v>4</v>
      </c>
      <c r="E12" s="86">
        <v>0</v>
      </c>
      <c r="F12" s="87">
        <v>0</v>
      </c>
      <c r="G12" s="87">
        <v>0</v>
      </c>
      <c r="H12" s="87">
        <v>0</v>
      </c>
      <c r="I12" s="87">
        <v>0</v>
      </c>
      <c r="J12" s="87">
        <v>0</v>
      </c>
      <c r="K12" s="87">
        <v>0</v>
      </c>
      <c r="L12" s="87">
        <v>0</v>
      </c>
      <c r="M12" s="87">
        <v>0</v>
      </c>
      <c r="N12" s="87">
        <v>0</v>
      </c>
      <c r="O12" s="87">
        <v>0</v>
      </c>
      <c r="P12" s="88">
        <v>0</v>
      </c>
    </row>
    <row r="13" spans="2:17" x14ac:dyDescent="0.3">
      <c r="C13" s="191"/>
      <c r="D13" s="14">
        <v>5</v>
      </c>
      <c r="E13" s="86">
        <v>0</v>
      </c>
      <c r="F13" s="87">
        <v>0</v>
      </c>
      <c r="G13" s="87">
        <v>0</v>
      </c>
      <c r="H13" s="87">
        <v>0</v>
      </c>
      <c r="I13" s="87">
        <v>0</v>
      </c>
      <c r="J13" s="87">
        <v>0</v>
      </c>
      <c r="K13" s="87">
        <v>0</v>
      </c>
      <c r="L13" s="87">
        <v>0</v>
      </c>
      <c r="M13" s="87">
        <v>0</v>
      </c>
      <c r="N13" s="87">
        <v>0</v>
      </c>
      <c r="O13" s="87">
        <v>0</v>
      </c>
      <c r="P13" s="88">
        <v>0</v>
      </c>
    </row>
    <row r="14" spans="2:17" x14ac:dyDescent="0.3">
      <c r="C14" s="191"/>
      <c r="D14" s="14">
        <v>6</v>
      </c>
      <c r="E14" s="86">
        <v>0</v>
      </c>
      <c r="F14" s="87">
        <v>0</v>
      </c>
      <c r="G14" s="87">
        <v>0</v>
      </c>
      <c r="H14" s="87">
        <v>0</v>
      </c>
      <c r="I14" s="87">
        <v>0</v>
      </c>
      <c r="J14" s="87">
        <v>0</v>
      </c>
      <c r="K14" s="87">
        <v>0</v>
      </c>
      <c r="L14" s="87">
        <v>0</v>
      </c>
      <c r="M14" s="87">
        <v>0</v>
      </c>
      <c r="N14" s="87">
        <v>0</v>
      </c>
      <c r="O14" s="87">
        <v>0</v>
      </c>
      <c r="P14" s="88">
        <v>0</v>
      </c>
    </row>
    <row r="15" spans="2:17" x14ac:dyDescent="0.3">
      <c r="C15" s="191"/>
      <c r="D15" s="14">
        <v>7</v>
      </c>
      <c r="E15" s="86">
        <v>0</v>
      </c>
      <c r="F15" s="87">
        <v>0</v>
      </c>
      <c r="G15" s="87">
        <v>0.5</v>
      </c>
      <c r="H15" s="87">
        <v>1</v>
      </c>
      <c r="I15" s="87">
        <v>4.5</v>
      </c>
      <c r="J15" s="87">
        <v>3.5</v>
      </c>
      <c r="K15" s="87">
        <v>3</v>
      </c>
      <c r="L15" s="87">
        <v>0</v>
      </c>
      <c r="M15" s="87">
        <v>0</v>
      </c>
      <c r="N15" s="87">
        <v>0</v>
      </c>
      <c r="O15" s="87">
        <v>0</v>
      </c>
      <c r="P15" s="88">
        <v>0</v>
      </c>
    </row>
    <row r="16" spans="2:17" x14ac:dyDescent="0.3">
      <c r="C16" s="191"/>
      <c r="D16" s="14">
        <v>8</v>
      </c>
      <c r="E16" s="86">
        <v>12.5</v>
      </c>
      <c r="F16" s="87">
        <v>21</v>
      </c>
      <c r="G16" s="87">
        <v>17</v>
      </c>
      <c r="H16" s="87">
        <v>22</v>
      </c>
      <c r="I16" s="87">
        <v>31</v>
      </c>
      <c r="J16" s="87">
        <v>31.5</v>
      </c>
      <c r="K16" s="87">
        <v>31</v>
      </c>
      <c r="L16" s="87">
        <v>27</v>
      </c>
      <c r="M16" s="87">
        <v>18.5</v>
      </c>
      <c r="N16" s="87">
        <v>7</v>
      </c>
      <c r="O16" s="87">
        <v>40</v>
      </c>
      <c r="P16" s="88">
        <v>20</v>
      </c>
    </row>
    <row r="17" spans="3:16" ht="12.75" customHeight="1" x14ac:dyDescent="0.3">
      <c r="C17" s="191"/>
      <c r="D17" s="14">
        <v>9</v>
      </c>
      <c r="E17" s="86">
        <v>82.5</v>
      </c>
      <c r="F17" s="87">
        <v>95</v>
      </c>
      <c r="G17" s="87">
        <v>69</v>
      </c>
      <c r="H17" s="87">
        <v>76</v>
      </c>
      <c r="I17" s="87">
        <v>98.5</v>
      </c>
      <c r="J17" s="87">
        <v>91</v>
      </c>
      <c r="K17" s="87">
        <v>87</v>
      </c>
      <c r="L17" s="87">
        <v>89.5</v>
      </c>
      <c r="M17" s="87">
        <v>75</v>
      </c>
      <c r="N17" s="87">
        <v>62.5</v>
      </c>
      <c r="O17" s="87">
        <v>129.5</v>
      </c>
      <c r="P17" s="88">
        <v>101</v>
      </c>
    </row>
    <row r="18" spans="3:16" x14ac:dyDescent="0.3">
      <c r="C18" s="191"/>
      <c r="D18" s="14">
        <v>10</v>
      </c>
      <c r="E18" s="86">
        <v>165</v>
      </c>
      <c r="F18" s="87">
        <v>191.5</v>
      </c>
      <c r="G18" s="87">
        <v>158</v>
      </c>
      <c r="H18" s="87">
        <v>150.5</v>
      </c>
      <c r="I18" s="87">
        <v>177</v>
      </c>
      <c r="J18" s="87">
        <v>182</v>
      </c>
      <c r="K18" s="87">
        <v>182</v>
      </c>
      <c r="L18" s="87">
        <v>181</v>
      </c>
      <c r="M18" s="87">
        <v>153</v>
      </c>
      <c r="N18" s="87">
        <v>152</v>
      </c>
      <c r="O18" s="87">
        <v>219.5</v>
      </c>
      <c r="P18" s="88">
        <v>187</v>
      </c>
    </row>
    <row r="19" spans="3:16" x14ac:dyDescent="0.3">
      <c r="C19" s="191"/>
      <c r="D19" s="14">
        <v>11</v>
      </c>
      <c r="E19" s="138">
        <v>230.5</v>
      </c>
      <c r="F19" s="87">
        <v>256.5</v>
      </c>
      <c r="G19" s="87">
        <v>249.5</v>
      </c>
      <c r="H19" s="87">
        <v>258</v>
      </c>
      <c r="I19" s="87">
        <v>267</v>
      </c>
      <c r="J19" s="87">
        <v>280.5</v>
      </c>
      <c r="K19" s="87">
        <v>298.5</v>
      </c>
      <c r="L19" s="87">
        <v>279</v>
      </c>
      <c r="M19" s="87">
        <v>240.5</v>
      </c>
      <c r="N19" s="87">
        <v>233.5</v>
      </c>
      <c r="O19" s="87">
        <v>291</v>
      </c>
      <c r="P19" s="88">
        <v>270.5</v>
      </c>
    </row>
    <row r="20" spans="3:16" x14ac:dyDescent="0.3">
      <c r="C20" s="191"/>
      <c r="D20" s="14">
        <v>12</v>
      </c>
      <c r="E20" s="138">
        <v>279</v>
      </c>
      <c r="F20" s="87">
        <v>288</v>
      </c>
      <c r="G20" s="87">
        <v>316</v>
      </c>
      <c r="H20" s="87">
        <v>346.5</v>
      </c>
      <c r="I20" s="87">
        <v>330.5</v>
      </c>
      <c r="J20" s="87">
        <v>351</v>
      </c>
      <c r="K20" s="87">
        <v>385</v>
      </c>
      <c r="L20" s="87">
        <v>367</v>
      </c>
      <c r="M20" s="87">
        <v>342</v>
      </c>
      <c r="N20" s="87">
        <v>307.5</v>
      </c>
      <c r="O20" s="87">
        <v>329.5</v>
      </c>
      <c r="P20" s="88">
        <v>299</v>
      </c>
    </row>
    <row r="21" spans="3:16" x14ac:dyDescent="0.3">
      <c r="C21" s="191"/>
      <c r="D21" s="14">
        <v>13</v>
      </c>
      <c r="E21" s="138">
        <v>275.5</v>
      </c>
      <c r="F21" s="87">
        <v>315.5</v>
      </c>
      <c r="G21" s="87">
        <v>360.5</v>
      </c>
      <c r="H21" s="87">
        <v>401.5</v>
      </c>
      <c r="I21" s="87">
        <v>378</v>
      </c>
      <c r="J21" s="87">
        <v>396.5</v>
      </c>
      <c r="K21" s="87">
        <v>437</v>
      </c>
      <c r="L21" s="87">
        <v>413</v>
      </c>
      <c r="M21" s="87">
        <v>380</v>
      </c>
      <c r="N21" s="87">
        <v>363.5</v>
      </c>
      <c r="O21" s="87">
        <v>332</v>
      </c>
      <c r="P21" s="88">
        <v>311</v>
      </c>
    </row>
    <row r="22" spans="3:16" x14ac:dyDescent="0.3">
      <c r="C22" s="191"/>
      <c r="D22" s="14">
        <v>14</v>
      </c>
      <c r="E22" s="86">
        <v>267.5</v>
      </c>
      <c r="F22" s="87">
        <v>296.5</v>
      </c>
      <c r="G22" s="87">
        <v>387.5</v>
      </c>
      <c r="H22" s="87">
        <v>428.5</v>
      </c>
      <c r="I22" s="87">
        <v>380.5</v>
      </c>
      <c r="J22" s="87">
        <v>428.5</v>
      </c>
      <c r="K22" s="87">
        <v>445.5</v>
      </c>
      <c r="L22" s="87">
        <v>431</v>
      </c>
      <c r="M22" s="87">
        <v>426</v>
      </c>
      <c r="N22" s="87">
        <v>377</v>
      </c>
      <c r="O22" s="87">
        <v>311.5</v>
      </c>
      <c r="P22" s="88">
        <v>283.5</v>
      </c>
    </row>
    <row r="23" spans="3:16" x14ac:dyDescent="0.3">
      <c r="C23" s="191"/>
      <c r="D23" s="14">
        <v>15</v>
      </c>
      <c r="E23" s="86">
        <v>222.5</v>
      </c>
      <c r="F23" s="87">
        <v>241</v>
      </c>
      <c r="G23" s="87">
        <v>355</v>
      </c>
      <c r="H23" s="87">
        <v>412</v>
      </c>
      <c r="I23" s="87">
        <v>379</v>
      </c>
      <c r="J23" s="87">
        <v>428.5</v>
      </c>
      <c r="K23" s="87">
        <v>430</v>
      </c>
      <c r="L23" s="87">
        <v>428.5</v>
      </c>
      <c r="M23" s="87">
        <v>407</v>
      </c>
      <c r="N23" s="87">
        <v>362</v>
      </c>
      <c r="O23" s="87">
        <v>254</v>
      </c>
      <c r="P23" s="88">
        <v>226.5</v>
      </c>
    </row>
    <row r="24" spans="3:16" x14ac:dyDescent="0.3">
      <c r="C24" s="191"/>
      <c r="D24" s="14">
        <v>16</v>
      </c>
      <c r="E24" s="86">
        <v>66.5</v>
      </c>
      <c r="F24" s="87">
        <v>161</v>
      </c>
      <c r="G24" s="87">
        <v>296</v>
      </c>
      <c r="H24" s="87">
        <v>361</v>
      </c>
      <c r="I24" s="87">
        <v>342.5</v>
      </c>
      <c r="J24" s="87">
        <v>393.5</v>
      </c>
      <c r="K24" s="87">
        <v>383</v>
      </c>
      <c r="L24" s="87">
        <v>387</v>
      </c>
      <c r="M24" s="87">
        <v>363</v>
      </c>
      <c r="N24" s="87">
        <v>291</v>
      </c>
      <c r="O24" s="87">
        <v>70.5</v>
      </c>
      <c r="P24" s="88">
        <v>44.5</v>
      </c>
    </row>
    <row r="25" spans="3:16" x14ac:dyDescent="0.3">
      <c r="C25" s="191"/>
      <c r="D25" s="14">
        <v>17</v>
      </c>
      <c r="E25" s="86">
        <v>21</v>
      </c>
      <c r="F25" s="87">
        <v>33</v>
      </c>
      <c r="G25" s="87">
        <v>199.5</v>
      </c>
      <c r="H25" s="87">
        <v>277.5</v>
      </c>
      <c r="I25" s="87">
        <v>283.5</v>
      </c>
      <c r="J25" s="87">
        <v>322.5</v>
      </c>
      <c r="K25" s="87">
        <v>318.5</v>
      </c>
      <c r="L25" s="87">
        <v>307</v>
      </c>
      <c r="M25" s="87">
        <v>269.5</v>
      </c>
      <c r="N25" s="87">
        <v>168.5</v>
      </c>
      <c r="O25" s="87">
        <v>19</v>
      </c>
      <c r="P25" s="88">
        <v>13.5</v>
      </c>
    </row>
    <row r="26" spans="3:16" x14ac:dyDescent="0.3">
      <c r="C26" s="191"/>
      <c r="D26" s="14">
        <v>18</v>
      </c>
      <c r="E26" s="138">
        <v>0</v>
      </c>
      <c r="F26" s="87">
        <v>5.5</v>
      </c>
      <c r="G26" s="87">
        <v>105.5</v>
      </c>
      <c r="H26" s="87">
        <v>166</v>
      </c>
      <c r="I26" s="87">
        <v>186.5</v>
      </c>
      <c r="J26" s="87">
        <v>221</v>
      </c>
      <c r="K26" s="87">
        <v>218.5</v>
      </c>
      <c r="L26" s="87">
        <v>208.5</v>
      </c>
      <c r="M26" s="87">
        <v>145.5</v>
      </c>
      <c r="N26" s="87">
        <v>29</v>
      </c>
      <c r="O26" s="87">
        <v>2</v>
      </c>
      <c r="P26" s="88">
        <v>0</v>
      </c>
    </row>
    <row r="27" spans="3:16" x14ac:dyDescent="0.3">
      <c r="C27" s="191"/>
      <c r="D27" s="14">
        <v>19</v>
      </c>
      <c r="E27" s="138">
        <v>0</v>
      </c>
      <c r="F27" s="87">
        <v>0</v>
      </c>
      <c r="G27" s="87">
        <v>13</v>
      </c>
      <c r="H27" s="87">
        <v>46.5</v>
      </c>
      <c r="I27" s="87">
        <v>90.5</v>
      </c>
      <c r="J27" s="87">
        <v>113</v>
      </c>
      <c r="K27" s="87">
        <v>104.5</v>
      </c>
      <c r="L27" s="87">
        <v>95</v>
      </c>
      <c r="M27" s="87">
        <v>19</v>
      </c>
      <c r="N27" s="87">
        <v>1.5</v>
      </c>
      <c r="O27" s="87">
        <v>0</v>
      </c>
      <c r="P27" s="88">
        <v>0</v>
      </c>
    </row>
    <row r="28" spans="3:16" x14ac:dyDescent="0.3">
      <c r="C28" s="191"/>
      <c r="D28" s="14">
        <v>20</v>
      </c>
      <c r="E28" s="138">
        <v>0</v>
      </c>
      <c r="F28" s="87">
        <v>0</v>
      </c>
      <c r="G28" s="87">
        <v>0</v>
      </c>
      <c r="H28" s="87">
        <v>0</v>
      </c>
      <c r="I28" s="87">
        <v>2.5</v>
      </c>
      <c r="J28" s="87">
        <v>20</v>
      </c>
      <c r="K28" s="87">
        <v>3</v>
      </c>
      <c r="L28" s="87">
        <v>1.5</v>
      </c>
      <c r="M28" s="87">
        <v>0</v>
      </c>
      <c r="N28" s="87">
        <v>0</v>
      </c>
      <c r="O28" s="87">
        <v>0</v>
      </c>
      <c r="P28" s="88">
        <v>0</v>
      </c>
    </row>
    <row r="29" spans="3:16" x14ac:dyDescent="0.3">
      <c r="C29" s="191"/>
      <c r="D29" s="14">
        <v>21</v>
      </c>
      <c r="E29" s="86">
        <v>0</v>
      </c>
      <c r="F29" s="87">
        <v>0</v>
      </c>
      <c r="G29" s="87">
        <v>0</v>
      </c>
      <c r="H29" s="87">
        <v>0</v>
      </c>
      <c r="I29" s="87">
        <v>0</v>
      </c>
      <c r="J29" s="87">
        <v>0</v>
      </c>
      <c r="K29" s="87">
        <v>0</v>
      </c>
      <c r="L29" s="87">
        <v>0</v>
      </c>
      <c r="M29" s="87">
        <v>0</v>
      </c>
      <c r="N29" s="87">
        <v>0</v>
      </c>
      <c r="O29" s="87">
        <v>0</v>
      </c>
      <c r="P29" s="88">
        <v>0</v>
      </c>
    </row>
    <row r="30" spans="3:16" x14ac:dyDescent="0.3">
      <c r="C30" s="191"/>
      <c r="D30" s="14">
        <v>22</v>
      </c>
      <c r="E30" s="86">
        <v>0</v>
      </c>
      <c r="F30" s="87">
        <v>0</v>
      </c>
      <c r="G30" s="87">
        <v>0</v>
      </c>
      <c r="H30" s="87">
        <v>0</v>
      </c>
      <c r="I30" s="87">
        <v>0</v>
      </c>
      <c r="J30" s="87">
        <v>0</v>
      </c>
      <c r="K30" s="87">
        <v>0</v>
      </c>
      <c r="L30" s="87">
        <v>0</v>
      </c>
      <c r="M30" s="87">
        <v>0</v>
      </c>
      <c r="N30" s="87">
        <v>0</v>
      </c>
      <c r="O30" s="87">
        <v>0</v>
      </c>
      <c r="P30" s="88">
        <v>0</v>
      </c>
    </row>
    <row r="31" spans="3:16" x14ac:dyDescent="0.3">
      <c r="C31" s="191"/>
      <c r="D31" s="14">
        <v>23</v>
      </c>
      <c r="E31" s="86">
        <v>0</v>
      </c>
      <c r="F31" s="87">
        <v>0</v>
      </c>
      <c r="G31" s="87">
        <v>0</v>
      </c>
      <c r="H31" s="87">
        <v>0</v>
      </c>
      <c r="I31" s="87">
        <v>0</v>
      </c>
      <c r="J31" s="87">
        <v>0</v>
      </c>
      <c r="K31" s="87">
        <v>0</v>
      </c>
      <c r="L31" s="87">
        <v>0</v>
      </c>
      <c r="M31" s="87">
        <v>0</v>
      </c>
      <c r="N31" s="87">
        <v>0</v>
      </c>
      <c r="O31" s="87">
        <v>0</v>
      </c>
      <c r="P31" s="88">
        <v>0</v>
      </c>
    </row>
    <row r="32" spans="3:16" ht="13.5" thickBot="1" x14ac:dyDescent="0.35">
      <c r="C32" s="191"/>
      <c r="D32" s="14">
        <v>24</v>
      </c>
      <c r="E32" s="89">
        <v>0</v>
      </c>
      <c r="F32" s="90">
        <v>0</v>
      </c>
      <c r="G32" s="90">
        <v>0</v>
      </c>
      <c r="H32" s="90">
        <v>0</v>
      </c>
      <c r="I32" s="90">
        <v>0</v>
      </c>
      <c r="J32" s="90">
        <v>0</v>
      </c>
      <c r="K32" s="90">
        <v>0</v>
      </c>
      <c r="L32" s="90">
        <v>0</v>
      </c>
      <c r="M32" s="90">
        <v>0</v>
      </c>
      <c r="N32" s="90">
        <v>0</v>
      </c>
      <c r="O32" s="90">
        <v>0</v>
      </c>
      <c r="P32" s="91">
        <v>0</v>
      </c>
    </row>
    <row r="33" spans="1:19" x14ac:dyDescent="0.3">
      <c r="C33" s="139"/>
      <c r="D33" s="13"/>
      <c r="E33" s="15"/>
      <c r="F33" s="15"/>
      <c r="G33" s="15"/>
      <c r="H33" s="15"/>
      <c r="I33" s="15"/>
      <c r="J33" s="15"/>
      <c r="K33" s="15"/>
      <c r="L33" s="15"/>
      <c r="M33" s="15"/>
      <c r="N33" s="15"/>
      <c r="O33" s="15"/>
      <c r="P33" s="15"/>
    </row>
    <row r="34" spans="1:19" x14ac:dyDescent="0.3">
      <c r="B34" s="16" t="s">
        <v>0</v>
      </c>
      <c r="C34" s="17"/>
      <c r="D34" s="17"/>
      <c r="E34" s="18">
        <v>40209</v>
      </c>
      <c r="F34" s="18">
        <v>40237</v>
      </c>
      <c r="G34" s="18">
        <v>40268</v>
      </c>
      <c r="H34" s="18">
        <v>40298</v>
      </c>
      <c r="I34" s="18">
        <v>40329</v>
      </c>
      <c r="J34" s="18">
        <v>40359</v>
      </c>
      <c r="K34" s="18">
        <v>40390</v>
      </c>
      <c r="L34" s="18">
        <v>40421</v>
      </c>
      <c r="M34" s="18">
        <v>40451</v>
      </c>
      <c r="N34" s="18">
        <v>40482</v>
      </c>
      <c r="O34" s="18">
        <v>40512</v>
      </c>
      <c r="P34" s="18">
        <v>40543</v>
      </c>
      <c r="Q34" s="19" t="s">
        <v>2</v>
      </c>
    </row>
    <row r="35" spans="1:19" x14ac:dyDescent="0.3">
      <c r="B35" s="20" t="s">
        <v>6</v>
      </c>
      <c r="C35" s="21"/>
      <c r="D35" s="21"/>
      <c r="E35" s="22">
        <f>+SUM(E9:E32)</f>
        <v>1622.5</v>
      </c>
      <c r="F35" s="22">
        <f t="shared" ref="F35:P35" si="0">+SUM(F9:F32)</f>
        <v>1904.5</v>
      </c>
      <c r="G35" s="22">
        <f t="shared" si="0"/>
        <v>2527</v>
      </c>
      <c r="H35" s="22">
        <f t="shared" si="0"/>
        <v>2947</v>
      </c>
      <c r="I35" s="22">
        <f t="shared" si="0"/>
        <v>2951.5</v>
      </c>
      <c r="J35" s="22">
        <f t="shared" si="0"/>
        <v>3263</v>
      </c>
      <c r="K35" s="22">
        <f t="shared" si="0"/>
        <v>3326.5</v>
      </c>
      <c r="L35" s="22">
        <f t="shared" si="0"/>
        <v>3215</v>
      </c>
      <c r="M35" s="22">
        <f t="shared" si="0"/>
        <v>2839</v>
      </c>
      <c r="N35" s="22">
        <f t="shared" si="0"/>
        <v>2355</v>
      </c>
      <c r="O35" s="22">
        <f t="shared" si="0"/>
        <v>1998.5</v>
      </c>
      <c r="P35" s="23">
        <f t="shared" si="0"/>
        <v>1756.5</v>
      </c>
      <c r="Q35" s="24">
        <f t="shared" ref="Q35:Q40" si="1">SUM(E35:P35)</f>
        <v>30706</v>
      </c>
    </row>
    <row r="36" spans="1:19" x14ac:dyDescent="0.3">
      <c r="B36" s="20" t="s">
        <v>37</v>
      </c>
      <c r="C36" s="21"/>
      <c r="D36" s="21"/>
      <c r="E36" s="22">
        <v>31</v>
      </c>
      <c r="F36" s="22">
        <v>28</v>
      </c>
      <c r="G36" s="22">
        <v>31</v>
      </c>
      <c r="H36" s="22">
        <v>30</v>
      </c>
      <c r="I36" s="22">
        <v>31</v>
      </c>
      <c r="J36" s="22">
        <v>30</v>
      </c>
      <c r="K36" s="22">
        <v>31</v>
      </c>
      <c r="L36" s="22">
        <v>31</v>
      </c>
      <c r="M36" s="22">
        <v>30</v>
      </c>
      <c r="N36" s="22">
        <v>31</v>
      </c>
      <c r="O36" s="22">
        <v>30</v>
      </c>
      <c r="P36" s="22">
        <v>31</v>
      </c>
      <c r="Q36" s="24">
        <f t="shared" si="1"/>
        <v>365</v>
      </c>
    </row>
    <row r="37" spans="1:19" x14ac:dyDescent="0.3">
      <c r="B37" s="20" t="s">
        <v>38</v>
      </c>
      <c r="C37" s="21"/>
      <c r="D37" s="21"/>
      <c r="E37" s="130">
        <f>(52*2)/12</f>
        <v>8.6666666666666661</v>
      </c>
      <c r="F37" s="130">
        <f t="shared" ref="F37:P37" si="2">(52*2)/12</f>
        <v>8.6666666666666661</v>
      </c>
      <c r="G37" s="130">
        <f t="shared" si="2"/>
        <v>8.6666666666666661</v>
      </c>
      <c r="H37" s="130">
        <f t="shared" si="2"/>
        <v>8.6666666666666661</v>
      </c>
      <c r="I37" s="130">
        <f t="shared" si="2"/>
        <v>8.6666666666666661</v>
      </c>
      <c r="J37" s="130">
        <f t="shared" si="2"/>
        <v>8.6666666666666661</v>
      </c>
      <c r="K37" s="130">
        <f t="shared" si="2"/>
        <v>8.6666666666666661</v>
      </c>
      <c r="L37" s="130">
        <f t="shared" si="2"/>
        <v>8.6666666666666661</v>
      </c>
      <c r="M37" s="130">
        <f t="shared" si="2"/>
        <v>8.6666666666666661</v>
      </c>
      <c r="N37" s="130">
        <f t="shared" si="2"/>
        <v>8.6666666666666661</v>
      </c>
      <c r="O37" s="130">
        <f t="shared" si="2"/>
        <v>8.6666666666666661</v>
      </c>
      <c r="P37" s="130">
        <f t="shared" si="2"/>
        <v>8.6666666666666661</v>
      </c>
      <c r="Q37" s="24">
        <f t="shared" si="1"/>
        <v>104.00000000000001</v>
      </c>
    </row>
    <row r="38" spans="1:19" x14ac:dyDescent="0.3">
      <c r="B38" s="20" t="s">
        <v>39</v>
      </c>
      <c r="C38" s="21"/>
      <c r="D38" s="21"/>
      <c r="E38" s="22">
        <f>E36-E37</f>
        <v>22.333333333333336</v>
      </c>
      <c r="F38" s="22">
        <f t="shared" ref="F38:P38" si="3">F36-F37</f>
        <v>19.333333333333336</v>
      </c>
      <c r="G38" s="22">
        <f t="shared" si="3"/>
        <v>22.333333333333336</v>
      </c>
      <c r="H38" s="22">
        <f t="shared" si="3"/>
        <v>21.333333333333336</v>
      </c>
      <c r="I38" s="22">
        <f t="shared" si="3"/>
        <v>22.333333333333336</v>
      </c>
      <c r="J38" s="22">
        <f t="shared" si="3"/>
        <v>21.333333333333336</v>
      </c>
      <c r="K38" s="22">
        <f t="shared" si="3"/>
        <v>22.333333333333336</v>
      </c>
      <c r="L38" s="22">
        <f t="shared" si="3"/>
        <v>22.333333333333336</v>
      </c>
      <c r="M38" s="22">
        <f t="shared" si="3"/>
        <v>21.333333333333336</v>
      </c>
      <c r="N38" s="22">
        <f t="shared" si="3"/>
        <v>22.333333333333336</v>
      </c>
      <c r="O38" s="22">
        <f t="shared" si="3"/>
        <v>21.333333333333336</v>
      </c>
      <c r="P38" s="22">
        <f t="shared" si="3"/>
        <v>22.333333333333336</v>
      </c>
      <c r="Q38" s="24">
        <f t="shared" si="1"/>
        <v>261.00000000000006</v>
      </c>
    </row>
    <row r="39" spans="1:19" x14ac:dyDescent="0.3">
      <c r="B39" s="25" t="s">
        <v>5</v>
      </c>
      <c r="C39" s="26"/>
      <c r="D39" s="26"/>
      <c r="E39" s="22">
        <f>+E35*E36</f>
        <v>50297.5</v>
      </c>
      <c r="F39" s="22">
        <f t="shared" ref="F39:P39" si="4">+F35*F36</f>
        <v>53326</v>
      </c>
      <c r="G39" s="22">
        <f t="shared" si="4"/>
        <v>78337</v>
      </c>
      <c r="H39" s="22">
        <f t="shared" si="4"/>
        <v>88410</v>
      </c>
      <c r="I39" s="22">
        <f t="shared" si="4"/>
        <v>91496.5</v>
      </c>
      <c r="J39" s="22">
        <f t="shared" si="4"/>
        <v>97890</v>
      </c>
      <c r="K39" s="22">
        <f t="shared" si="4"/>
        <v>103121.5</v>
      </c>
      <c r="L39" s="22">
        <f t="shared" si="4"/>
        <v>99665</v>
      </c>
      <c r="M39" s="22">
        <f t="shared" si="4"/>
        <v>85170</v>
      </c>
      <c r="N39" s="22">
        <f t="shared" si="4"/>
        <v>73005</v>
      </c>
      <c r="O39" s="22">
        <f t="shared" si="4"/>
        <v>59955</v>
      </c>
      <c r="P39" s="22">
        <f t="shared" si="4"/>
        <v>54451.5</v>
      </c>
      <c r="Q39" s="27">
        <f t="shared" si="1"/>
        <v>935125</v>
      </c>
    </row>
    <row r="40" spans="1:19" ht="13.5" thickBot="1" x14ac:dyDescent="0.35">
      <c r="B40" s="28" t="s">
        <v>3</v>
      </c>
      <c r="C40" s="28"/>
      <c r="D40" s="28"/>
      <c r="E40" s="22">
        <f>+E36*24</f>
        <v>744</v>
      </c>
      <c r="F40" s="22">
        <f t="shared" ref="F40:P40" si="5">+F36*24</f>
        <v>672</v>
      </c>
      <c r="G40" s="22">
        <f t="shared" si="5"/>
        <v>744</v>
      </c>
      <c r="H40" s="22">
        <f t="shared" si="5"/>
        <v>720</v>
      </c>
      <c r="I40" s="22">
        <f t="shared" si="5"/>
        <v>744</v>
      </c>
      <c r="J40" s="22">
        <f t="shared" si="5"/>
        <v>720</v>
      </c>
      <c r="K40" s="22">
        <f t="shared" si="5"/>
        <v>744</v>
      </c>
      <c r="L40" s="22">
        <f t="shared" si="5"/>
        <v>744</v>
      </c>
      <c r="M40" s="22">
        <f t="shared" si="5"/>
        <v>720</v>
      </c>
      <c r="N40" s="22">
        <f t="shared" si="5"/>
        <v>744</v>
      </c>
      <c r="O40" s="22">
        <f t="shared" si="5"/>
        <v>720</v>
      </c>
      <c r="P40" s="22">
        <f t="shared" si="5"/>
        <v>744</v>
      </c>
      <c r="Q40" s="29">
        <f t="shared" si="1"/>
        <v>8760</v>
      </c>
    </row>
    <row r="41" spans="1:19" ht="13.5" thickBot="1" x14ac:dyDescent="0.35">
      <c r="B41" s="30" t="s">
        <v>51</v>
      </c>
      <c r="C41" s="30"/>
      <c r="D41" s="30"/>
      <c r="E41" s="1">
        <v>500</v>
      </c>
      <c r="F41" s="31">
        <f t="shared" ref="F41:Q41" si="6">+E41</f>
        <v>500</v>
      </c>
      <c r="G41" s="31">
        <f t="shared" si="6"/>
        <v>500</v>
      </c>
      <c r="H41" s="31">
        <f t="shared" si="6"/>
        <v>500</v>
      </c>
      <c r="I41" s="31">
        <f t="shared" si="6"/>
        <v>500</v>
      </c>
      <c r="J41" s="31">
        <f t="shared" si="6"/>
        <v>500</v>
      </c>
      <c r="K41" s="31">
        <f t="shared" si="6"/>
        <v>500</v>
      </c>
      <c r="L41" s="31">
        <f t="shared" si="6"/>
        <v>500</v>
      </c>
      <c r="M41" s="31">
        <f t="shared" si="6"/>
        <v>500</v>
      </c>
      <c r="N41" s="31">
        <f t="shared" si="6"/>
        <v>500</v>
      </c>
      <c r="O41" s="31">
        <f t="shared" si="6"/>
        <v>500</v>
      </c>
      <c r="P41" s="31">
        <f t="shared" si="6"/>
        <v>500</v>
      </c>
      <c r="Q41" s="32">
        <f t="shared" si="6"/>
        <v>500</v>
      </c>
    </row>
    <row r="42" spans="1:19" x14ac:dyDescent="0.3">
      <c r="B42" s="28" t="s">
        <v>4</v>
      </c>
      <c r="C42" s="28"/>
      <c r="D42" s="28"/>
      <c r="E42" s="33">
        <f t="shared" ref="E42:P42" si="7">IF(ISERROR(E39/(E40*E$41)),0,E39/(E40*E$41))</f>
        <v>0.13520833333333335</v>
      </c>
      <c r="F42" s="33">
        <f t="shared" si="7"/>
        <v>0.15870833333333334</v>
      </c>
      <c r="G42" s="33">
        <f t="shared" si="7"/>
        <v>0.21058333333333334</v>
      </c>
      <c r="H42" s="33">
        <f t="shared" si="7"/>
        <v>0.24558333333333332</v>
      </c>
      <c r="I42" s="33">
        <f t="shared" si="7"/>
        <v>0.24595833333333333</v>
      </c>
      <c r="J42" s="33">
        <f t="shared" si="7"/>
        <v>0.27191666666666664</v>
      </c>
      <c r="K42" s="33">
        <f t="shared" si="7"/>
        <v>0.27720833333333333</v>
      </c>
      <c r="L42" s="33">
        <f t="shared" si="7"/>
        <v>0.26791666666666669</v>
      </c>
      <c r="M42" s="33">
        <f t="shared" si="7"/>
        <v>0.23658333333333334</v>
      </c>
      <c r="N42" s="33">
        <f t="shared" si="7"/>
        <v>0.19625000000000001</v>
      </c>
      <c r="O42" s="33">
        <f t="shared" si="7"/>
        <v>0.16654166666666667</v>
      </c>
      <c r="P42" s="33">
        <f t="shared" si="7"/>
        <v>0.14637500000000001</v>
      </c>
      <c r="Q42" s="34">
        <f>IF(ISERROR(Q39/(Q40*Q$41)),0,Q39/(Q40*Q$41))</f>
        <v>0.21349885844748859</v>
      </c>
    </row>
    <row r="43" spans="1:19" x14ac:dyDescent="0.3">
      <c r="B43" s="28" t="s">
        <v>24</v>
      </c>
      <c r="C43" s="28"/>
      <c r="D43" s="28"/>
      <c r="E43" s="35">
        <f>$B$10</f>
        <v>0.13</v>
      </c>
      <c r="F43" s="35">
        <f t="shared" ref="F43:P43" si="8">$B$10</f>
        <v>0.13</v>
      </c>
      <c r="G43" s="35">
        <f t="shared" si="8"/>
        <v>0.13</v>
      </c>
      <c r="H43" s="35">
        <f t="shared" si="8"/>
        <v>0.13</v>
      </c>
      <c r="I43" s="35">
        <f t="shared" si="8"/>
        <v>0.13</v>
      </c>
      <c r="J43" s="35">
        <f t="shared" si="8"/>
        <v>0.13</v>
      </c>
      <c r="K43" s="35">
        <f t="shared" si="8"/>
        <v>0.13</v>
      </c>
      <c r="L43" s="35">
        <f t="shared" si="8"/>
        <v>0.13</v>
      </c>
      <c r="M43" s="35">
        <f t="shared" si="8"/>
        <v>0.13</v>
      </c>
      <c r="N43" s="35">
        <f t="shared" si="8"/>
        <v>0.13</v>
      </c>
      <c r="O43" s="35">
        <f t="shared" si="8"/>
        <v>0.13</v>
      </c>
      <c r="P43" s="35">
        <f t="shared" si="8"/>
        <v>0.13</v>
      </c>
      <c r="Q43" s="36"/>
    </row>
    <row r="44" spans="1:19" ht="13.5" thickBot="1" x14ac:dyDescent="0.35">
      <c r="B44" s="37" t="s">
        <v>33</v>
      </c>
      <c r="C44" s="38"/>
      <c r="D44" s="38"/>
      <c r="E44" s="39">
        <f>SUM(E60,E81)</f>
        <v>5801.4530166666673</v>
      </c>
      <c r="F44" s="39">
        <f t="shared" ref="F44:P44" si="9">SUM(F60,F81)</f>
        <v>6228.8220800000008</v>
      </c>
      <c r="G44" s="39">
        <f t="shared" si="9"/>
        <v>9973.6477100000011</v>
      </c>
      <c r="H44" s="39">
        <f t="shared" si="9"/>
        <v>11449.301110000002</v>
      </c>
      <c r="I44" s="39">
        <f t="shared" si="9"/>
        <v>11752.15426666667</v>
      </c>
      <c r="J44" s="39">
        <f t="shared" si="9"/>
        <v>19057.867183333336</v>
      </c>
      <c r="K44" s="39">
        <f t="shared" si="9"/>
        <v>19915.588983333335</v>
      </c>
      <c r="L44" s="39">
        <f t="shared" si="9"/>
        <v>19320.459925000003</v>
      </c>
      <c r="M44" s="39">
        <f t="shared" si="9"/>
        <v>16428.182333333334</v>
      </c>
      <c r="N44" s="39">
        <f t="shared" si="9"/>
        <v>9244.3331933333357</v>
      </c>
      <c r="O44" s="39">
        <f t="shared" si="9"/>
        <v>6754.2183800000012</v>
      </c>
      <c r="P44" s="39">
        <f t="shared" si="9"/>
        <v>6155.713286666668</v>
      </c>
      <c r="Q44" s="39">
        <f>SUM(E44:P44)</f>
        <v>142081.74146833335</v>
      </c>
    </row>
    <row r="45" spans="1:19" ht="9" customHeight="1" thickTop="1" thickBot="1" x14ac:dyDescent="0.35">
      <c r="B45" s="40"/>
      <c r="C45" s="40"/>
      <c r="D45" s="40"/>
      <c r="E45" s="41"/>
      <c r="F45" s="41"/>
      <c r="G45" s="41"/>
      <c r="H45" s="41"/>
      <c r="I45" s="41"/>
      <c r="J45" s="41"/>
      <c r="K45" s="41"/>
      <c r="L45" s="41"/>
      <c r="M45" s="41"/>
      <c r="N45" s="41"/>
      <c r="O45" s="41"/>
      <c r="P45" s="41"/>
      <c r="Q45" s="42"/>
      <c r="S45" s="43"/>
    </row>
    <row r="46" spans="1:19" ht="18.899999999999999" customHeight="1" thickTop="1" thickBot="1" x14ac:dyDescent="0.35">
      <c r="B46" s="122" t="s">
        <v>48</v>
      </c>
      <c r="C46" s="125"/>
      <c r="D46" s="125"/>
      <c r="E46" s="126">
        <f>E89</f>
        <v>6671.6709691666665</v>
      </c>
      <c r="F46" s="126">
        <f t="shared" ref="F46:P46" si="10">F89</f>
        <v>7163.1453920000004</v>
      </c>
      <c r="G46" s="126">
        <f t="shared" si="10"/>
        <v>11469.6948665</v>
      </c>
      <c r="H46" s="126">
        <f t="shared" si="10"/>
        <v>13166.696276500001</v>
      </c>
      <c r="I46" s="126">
        <f t="shared" si="10"/>
        <v>13514.977406666669</v>
      </c>
      <c r="J46" s="126">
        <f t="shared" si="10"/>
        <v>21916.547260833333</v>
      </c>
      <c r="K46" s="126">
        <f t="shared" si="10"/>
        <v>22902.927330833332</v>
      </c>
      <c r="L46" s="126">
        <f t="shared" si="10"/>
        <v>22218.52891375</v>
      </c>
      <c r="M46" s="126">
        <f t="shared" si="10"/>
        <v>18892.409683333331</v>
      </c>
      <c r="N46" s="126">
        <f t="shared" si="10"/>
        <v>10630.983172333335</v>
      </c>
      <c r="O46" s="126">
        <f t="shared" si="10"/>
        <v>7767.3511370000006</v>
      </c>
      <c r="P46" s="126">
        <f t="shared" si="10"/>
        <v>7079.0702796666674</v>
      </c>
      <c r="Q46" s="127">
        <f>SUM(E46:P46)</f>
        <v>163394.00268858334</v>
      </c>
    </row>
    <row r="47" spans="1:19" ht="18" customHeight="1" thickTop="1" x14ac:dyDescent="0.3">
      <c r="B47" s="40"/>
      <c r="C47" s="40"/>
      <c r="D47" s="40"/>
      <c r="E47" s="44"/>
      <c r="F47" s="44"/>
      <c r="G47" s="44"/>
      <c r="H47" s="44"/>
      <c r="I47" s="44"/>
      <c r="J47" s="44"/>
      <c r="K47" s="44"/>
      <c r="L47" s="44"/>
      <c r="M47" s="44"/>
      <c r="N47" s="44"/>
      <c r="O47" s="44"/>
      <c r="P47" s="44"/>
      <c r="Q47" s="36"/>
    </row>
    <row r="48" spans="1:19" ht="21.75" customHeight="1" x14ac:dyDescent="0.3">
      <c r="A48" s="193" t="s">
        <v>43</v>
      </c>
      <c r="B48" s="193"/>
      <c r="C48" s="193"/>
      <c r="D48" s="193"/>
      <c r="E48" s="193"/>
      <c r="F48" s="193"/>
      <c r="G48" s="193"/>
      <c r="H48" s="193"/>
      <c r="I48" s="193"/>
      <c r="J48" s="193"/>
      <c r="K48" s="193"/>
      <c r="L48" s="193"/>
      <c r="M48" s="193"/>
      <c r="N48" s="193"/>
      <c r="O48" s="193"/>
      <c r="P48" s="193"/>
      <c r="Q48" s="193"/>
    </row>
    <row r="49" spans="1:17" ht="25.5" customHeight="1" x14ac:dyDescent="0.3">
      <c r="A49" s="183" t="s">
        <v>44</v>
      </c>
      <c r="B49" s="183"/>
      <c r="C49" s="183"/>
      <c r="D49" s="183"/>
      <c r="E49" s="183"/>
      <c r="F49" s="183"/>
      <c r="G49" s="183"/>
      <c r="H49" s="183"/>
      <c r="I49" s="183"/>
      <c r="J49" s="183"/>
      <c r="K49" s="183"/>
      <c r="L49" s="183"/>
      <c r="M49" s="183"/>
      <c r="N49" s="183"/>
      <c r="O49" s="183"/>
      <c r="P49" s="183"/>
      <c r="Q49" s="183"/>
    </row>
    <row r="50" spans="1:17" x14ac:dyDescent="0.3">
      <c r="A50" s="45"/>
      <c r="B50" s="46"/>
      <c r="C50" s="46"/>
      <c r="D50" s="45"/>
      <c r="E50" s="45"/>
      <c r="F50" s="45"/>
      <c r="G50" s="45"/>
      <c r="H50" s="45"/>
      <c r="I50" s="45"/>
      <c r="J50" s="45"/>
      <c r="K50" s="45"/>
      <c r="L50" s="45"/>
      <c r="M50" s="45"/>
      <c r="N50" s="45"/>
      <c r="O50" s="45"/>
      <c r="P50" s="45"/>
      <c r="Q50" s="45"/>
    </row>
    <row r="51" spans="1:17" ht="33.75" customHeight="1" x14ac:dyDescent="0.45">
      <c r="A51" s="45"/>
      <c r="B51" s="45"/>
      <c r="C51" s="45"/>
      <c r="D51" s="45"/>
      <c r="E51" s="184" t="s">
        <v>25</v>
      </c>
      <c r="F51" s="184"/>
      <c r="G51" s="184"/>
      <c r="H51" s="184"/>
      <c r="I51" s="184"/>
      <c r="J51" s="184"/>
      <c r="K51" s="184"/>
      <c r="L51" s="184"/>
      <c r="M51" s="184"/>
      <c r="N51" s="184"/>
      <c r="O51" s="184"/>
      <c r="P51" s="184"/>
      <c r="Q51" s="45"/>
    </row>
    <row r="52" spans="1:17" ht="27.75" customHeight="1" thickBot="1" x14ac:dyDescent="0.35">
      <c r="A52" s="47"/>
      <c r="B52" s="47"/>
      <c r="C52" s="47"/>
      <c r="D52" s="47"/>
      <c r="E52" s="48" t="s">
        <v>7</v>
      </c>
      <c r="F52" s="48" t="s">
        <v>8</v>
      </c>
      <c r="G52" s="48" t="s">
        <v>9</v>
      </c>
      <c r="H52" s="48" t="s">
        <v>10</v>
      </c>
      <c r="I52" s="48" t="s">
        <v>11</v>
      </c>
      <c r="J52" s="48" t="s">
        <v>12</v>
      </c>
      <c r="K52" s="48" t="s">
        <v>13</v>
      </c>
      <c r="L52" s="48" t="s">
        <v>14</v>
      </c>
      <c r="M52" s="48" t="s">
        <v>15</v>
      </c>
      <c r="N52" s="48" t="s">
        <v>16</v>
      </c>
      <c r="O52" s="48" t="s">
        <v>17</v>
      </c>
      <c r="P52" s="48" t="s">
        <v>18</v>
      </c>
      <c r="Q52" s="47"/>
    </row>
    <row r="53" spans="1:17" ht="11.25" customHeight="1" x14ac:dyDescent="0.3">
      <c r="A53" s="47"/>
      <c r="C53" s="49" t="s">
        <v>23</v>
      </c>
      <c r="E53" s="47"/>
      <c r="F53" s="47"/>
      <c r="G53" s="47"/>
      <c r="H53" s="47"/>
      <c r="I53" s="47"/>
      <c r="J53" s="47"/>
      <c r="K53" s="47"/>
      <c r="L53" s="47"/>
      <c r="M53" s="47"/>
      <c r="N53" s="47"/>
      <c r="O53" s="47"/>
      <c r="P53" s="47"/>
      <c r="Q53" s="47"/>
    </row>
    <row r="54" spans="1:17" ht="22.5" customHeight="1" x14ac:dyDescent="0.3">
      <c r="C54" s="82"/>
      <c r="D54" s="75" t="s">
        <v>21</v>
      </c>
      <c r="E54" s="131">
        <f t="shared" ref="E54:P54" si="11">(SUM(E9:E18)+SUM(E29:E32))*$E$38+(SUM(E9:E32)*E37)</f>
        <v>19868.333333333332</v>
      </c>
      <c r="F54" s="131">
        <f t="shared" si="11"/>
        <v>23373.166666666664</v>
      </c>
      <c r="G54" s="131">
        <f t="shared" si="11"/>
        <v>27361.166666666664</v>
      </c>
      <c r="H54" s="131">
        <f t="shared" si="11"/>
        <v>31112.833333333332</v>
      </c>
      <c r="I54" s="131">
        <f t="shared" si="11"/>
        <v>32525.333333333332</v>
      </c>
      <c r="J54" s="131">
        <f t="shared" si="11"/>
        <v>35158</v>
      </c>
      <c r="K54" s="131">
        <f t="shared" si="11"/>
        <v>35596.666666666664</v>
      </c>
      <c r="L54" s="131">
        <f t="shared" si="11"/>
        <v>34507.5</v>
      </c>
      <c r="M54" s="131">
        <f t="shared" si="11"/>
        <v>30109.833333333332</v>
      </c>
      <c r="N54" s="131">
        <f t="shared" si="11"/>
        <v>25356.833333333336</v>
      </c>
      <c r="O54" s="131">
        <f t="shared" si="11"/>
        <v>26008</v>
      </c>
      <c r="P54" s="131">
        <f t="shared" si="11"/>
        <v>22101.666666666664</v>
      </c>
    </row>
    <row r="55" spans="1:17" ht="12" customHeight="1" x14ac:dyDescent="0.3">
      <c r="A55" s="47"/>
      <c r="C55" s="76"/>
      <c r="D55" s="77" t="s">
        <v>20</v>
      </c>
      <c r="E55" s="132">
        <f>(SUM(E19:E21))*E38</f>
        <v>17531.666666666668</v>
      </c>
      <c r="F55" s="132">
        <f t="shared" ref="F55:P55" si="12">(SUM(F19:F21))*F38</f>
        <v>16626.666666666668</v>
      </c>
      <c r="G55" s="132">
        <f t="shared" si="12"/>
        <v>20680.666666666668</v>
      </c>
      <c r="H55" s="132">
        <f t="shared" si="12"/>
        <v>21461.333333333336</v>
      </c>
      <c r="I55" s="132">
        <f t="shared" si="12"/>
        <v>21786.166666666668</v>
      </c>
      <c r="J55" s="132">
        <f t="shared" si="12"/>
        <v>21930.666666666668</v>
      </c>
      <c r="K55" s="132">
        <f t="shared" si="12"/>
        <v>25024.500000000004</v>
      </c>
      <c r="L55" s="132">
        <f t="shared" si="12"/>
        <v>23651.000000000004</v>
      </c>
      <c r="M55" s="132">
        <f t="shared" si="12"/>
        <v>20533.333333333336</v>
      </c>
      <c r="N55" s="132">
        <f t="shared" si="12"/>
        <v>20200.500000000004</v>
      </c>
      <c r="O55" s="132">
        <f t="shared" si="12"/>
        <v>20320.000000000004</v>
      </c>
      <c r="P55" s="132">
        <f t="shared" si="12"/>
        <v>19664.500000000004</v>
      </c>
      <c r="Q55" s="47"/>
    </row>
    <row r="56" spans="1:17" ht="12" customHeight="1" x14ac:dyDescent="0.3">
      <c r="A56" s="47"/>
      <c r="C56" s="92"/>
      <c r="D56" s="78" t="s">
        <v>19</v>
      </c>
      <c r="E56" s="133">
        <f>SUM(E22:E28)*E38+SUM(E22:E28)*E37*0.33</f>
        <v>14549.150000000001</v>
      </c>
      <c r="F56" s="133">
        <f>SUM(F22:F28)*F38+SUM(F22:F28)*F37*0.33</f>
        <v>16356.486666666668</v>
      </c>
      <c r="G56" s="133">
        <f t="shared" ref="G56:P56" si="13">SUM(G22:G28)*G38+SUM(G22:G28)*G37*0.33</f>
        <v>34174.756666666668</v>
      </c>
      <c r="H56" s="133">
        <f t="shared" si="13"/>
        <v>40923.023333333338</v>
      </c>
      <c r="I56" s="133">
        <f t="shared" si="13"/>
        <v>41946.900000000009</v>
      </c>
      <c r="J56" s="133">
        <f t="shared" si="13"/>
        <v>46620.553333333337</v>
      </c>
      <c r="K56" s="133">
        <f t="shared" si="13"/>
        <v>47942.913333333338</v>
      </c>
      <c r="L56" s="133">
        <f t="shared" si="13"/>
        <v>46821.810000000005</v>
      </c>
      <c r="M56" s="133">
        <f t="shared" si="13"/>
        <v>39435.133333333339</v>
      </c>
      <c r="N56" s="133">
        <f t="shared" si="13"/>
        <v>30962.606666666667</v>
      </c>
      <c r="O56" s="133">
        <f t="shared" si="13"/>
        <v>15895.020000000002</v>
      </c>
      <c r="P56" s="133">
        <f t="shared" si="13"/>
        <v>14309.813333333334</v>
      </c>
      <c r="Q56" s="129"/>
    </row>
    <row r="57" spans="1:17" x14ac:dyDescent="0.3">
      <c r="A57" s="47"/>
      <c r="C57" s="50"/>
      <c r="E57" s="51"/>
      <c r="F57" s="51"/>
      <c r="G57" s="51"/>
      <c r="H57" s="51"/>
      <c r="I57" s="51"/>
      <c r="J57" s="51"/>
      <c r="K57" s="51"/>
      <c r="L57" s="51"/>
      <c r="M57" s="51"/>
      <c r="N57" s="51"/>
      <c r="O57" s="51"/>
      <c r="P57" s="51"/>
      <c r="Q57" s="47"/>
    </row>
    <row r="58" spans="1:17" ht="13.5" customHeight="1" x14ac:dyDescent="0.3">
      <c r="A58" s="47"/>
      <c r="C58" s="96" t="s">
        <v>27</v>
      </c>
      <c r="D58" s="75"/>
      <c r="E58" s="134">
        <f>(E37/E36)*E39*0.66</f>
        <v>9280.7000000000007</v>
      </c>
      <c r="F58" s="134">
        <f t="shared" ref="F58:P58" si="14">(F37/F36)*F39*0.66</f>
        <v>10893.74</v>
      </c>
      <c r="G58" s="134">
        <f t="shared" si="14"/>
        <v>14454.439999999999</v>
      </c>
      <c r="H58" s="134">
        <f t="shared" si="14"/>
        <v>16856.84</v>
      </c>
      <c r="I58" s="134">
        <f t="shared" si="14"/>
        <v>16882.579999999998</v>
      </c>
      <c r="J58" s="134">
        <f t="shared" si="14"/>
        <v>18664.36</v>
      </c>
      <c r="K58" s="134">
        <f t="shared" si="14"/>
        <v>19027.579999999998</v>
      </c>
      <c r="L58" s="134">
        <f t="shared" si="14"/>
        <v>18389.8</v>
      </c>
      <c r="M58" s="134">
        <f t="shared" si="14"/>
        <v>16239.08</v>
      </c>
      <c r="N58" s="134">
        <f t="shared" si="14"/>
        <v>13470.599999999999</v>
      </c>
      <c r="O58" s="134">
        <f t="shared" si="14"/>
        <v>11431.42</v>
      </c>
      <c r="P58" s="134">
        <f t="shared" si="14"/>
        <v>10047.179999999998</v>
      </c>
      <c r="Q58" s="47"/>
    </row>
    <row r="59" spans="1:17" ht="13.5" customHeight="1" x14ac:dyDescent="0.3">
      <c r="A59" s="47"/>
      <c r="C59" s="97" t="s">
        <v>28</v>
      </c>
      <c r="D59" s="77"/>
      <c r="E59" s="98">
        <v>0.5</v>
      </c>
      <c r="F59" s="98">
        <v>0.5</v>
      </c>
      <c r="G59" s="98">
        <v>0.5</v>
      </c>
      <c r="H59" s="98">
        <v>0.5</v>
      </c>
      <c r="I59" s="98">
        <v>0.5</v>
      </c>
      <c r="J59" s="98">
        <v>0.5</v>
      </c>
      <c r="K59" s="98">
        <v>0.5</v>
      </c>
      <c r="L59" s="98">
        <v>0.5</v>
      </c>
      <c r="M59" s="98">
        <v>0.5</v>
      </c>
      <c r="N59" s="98">
        <v>0.5</v>
      </c>
      <c r="O59" s="98">
        <v>0.5</v>
      </c>
      <c r="P59" s="98">
        <v>0.5</v>
      </c>
      <c r="Q59" s="47"/>
    </row>
    <row r="60" spans="1:17" ht="13.5" customHeight="1" x14ac:dyDescent="0.3">
      <c r="A60" s="47"/>
      <c r="C60" s="99" t="s">
        <v>29</v>
      </c>
      <c r="D60" s="78"/>
      <c r="E60" s="100">
        <f t="shared" ref="E60:P60" si="15">E43*E58*E59</f>
        <v>603.24550000000011</v>
      </c>
      <c r="F60" s="100">
        <f t="shared" si="15"/>
        <v>708.09310000000005</v>
      </c>
      <c r="G60" s="100">
        <f t="shared" si="15"/>
        <v>939.53859999999997</v>
      </c>
      <c r="H60" s="100">
        <f t="shared" si="15"/>
        <v>1095.6946</v>
      </c>
      <c r="I60" s="100">
        <f t="shared" si="15"/>
        <v>1097.3677</v>
      </c>
      <c r="J60" s="100">
        <f t="shared" si="15"/>
        <v>1213.1834000000001</v>
      </c>
      <c r="K60" s="100">
        <f t="shared" si="15"/>
        <v>1236.7927</v>
      </c>
      <c r="L60" s="100">
        <f t="shared" si="15"/>
        <v>1195.337</v>
      </c>
      <c r="M60" s="100">
        <f t="shared" si="15"/>
        <v>1055.5402000000001</v>
      </c>
      <c r="N60" s="100">
        <f t="shared" si="15"/>
        <v>875.58899999999994</v>
      </c>
      <c r="O60" s="100">
        <f t="shared" si="15"/>
        <v>743.04230000000007</v>
      </c>
      <c r="P60" s="100">
        <f t="shared" si="15"/>
        <v>653.06669999999997</v>
      </c>
      <c r="Q60" s="47"/>
    </row>
    <row r="61" spans="1:17" ht="13.5" customHeight="1" x14ac:dyDescent="0.3">
      <c r="A61" s="47"/>
      <c r="C61" s="53"/>
      <c r="E61" s="54"/>
      <c r="F61" s="54"/>
      <c r="G61" s="54"/>
      <c r="H61" s="54"/>
      <c r="I61" s="54"/>
      <c r="J61" s="54"/>
      <c r="K61" s="54"/>
      <c r="L61" s="54"/>
      <c r="M61" s="54"/>
      <c r="N61" s="54"/>
      <c r="O61" s="54"/>
      <c r="P61" s="54"/>
      <c r="Q61" s="47"/>
    </row>
    <row r="62" spans="1:17" ht="13.5" customHeight="1" x14ac:dyDescent="0.3">
      <c r="A62" s="47"/>
      <c r="C62" s="49" t="s">
        <v>36</v>
      </c>
      <c r="E62" s="54"/>
      <c r="F62" s="54"/>
      <c r="G62" s="54"/>
      <c r="H62" s="54"/>
      <c r="I62" s="54"/>
      <c r="J62" s="54"/>
      <c r="K62" s="54"/>
      <c r="L62" s="54"/>
      <c r="M62" s="54"/>
      <c r="N62" s="54"/>
      <c r="O62" s="54"/>
      <c r="P62" s="54"/>
      <c r="Q62" s="47"/>
    </row>
    <row r="63" spans="1:17" ht="13.5" customHeight="1" x14ac:dyDescent="0.3">
      <c r="A63" s="47"/>
      <c r="C63" s="82"/>
      <c r="D63" s="75" t="s">
        <v>21</v>
      </c>
      <c r="E63" s="135">
        <f>E54-E58</f>
        <v>10587.633333333331</v>
      </c>
      <c r="F63" s="135">
        <f t="shared" ref="F63:P63" si="16">F54-F58</f>
        <v>12479.426666666664</v>
      </c>
      <c r="G63" s="135">
        <f t="shared" si="16"/>
        <v>12906.726666666666</v>
      </c>
      <c r="H63" s="135">
        <f t="shared" si="16"/>
        <v>14255.993333333332</v>
      </c>
      <c r="I63" s="135">
        <f t="shared" si="16"/>
        <v>15642.753333333334</v>
      </c>
      <c r="J63" s="135">
        <f t="shared" si="16"/>
        <v>16493.64</v>
      </c>
      <c r="K63" s="135">
        <f t="shared" si="16"/>
        <v>16569.086666666666</v>
      </c>
      <c r="L63" s="135">
        <f t="shared" si="16"/>
        <v>16117.7</v>
      </c>
      <c r="M63" s="135">
        <f t="shared" si="16"/>
        <v>13870.753333333332</v>
      </c>
      <c r="N63" s="135">
        <f t="shared" si="16"/>
        <v>11886.233333333337</v>
      </c>
      <c r="O63" s="135">
        <f t="shared" si="16"/>
        <v>14576.58</v>
      </c>
      <c r="P63" s="135">
        <f t="shared" si="16"/>
        <v>12054.486666666666</v>
      </c>
      <c r="Q63" s="47"/>
    </row>
    <row r="64" spans="1:17" ht="13.5" customHeight="1" x14ac:dyDescent="0.3">
      <c r="A64" s="47"/>
      <c r="C64" s="76"/>
      <c r="D64" s="77" t="s">
        <v>20</v>
      </c>
      <c r="E64" s="136">
        <f>E55</f>
        <v>17531.666666666668</v>
      </c>
      <c r="F64" s="136">
        <f t="shared" ref="F64:P65" si="17">F55</f>
        <v>16626.666666666668</v>
      </c>
      <c r="G64" s="136">
        <f t="shared" si="17"/>
        <v>20680.666666666668</v>
      </c>
      <c r="H64" s="136">
        <f t="shared" si="17"/>
        <v>21461.333333333336</v>
      </c>
      <c r="I64" s="136">
        <f t="shared" si="17"/>
        <v>21786.166666666668</v>
      </c>
      <c r="J64" s="136">
        <f t="shared" si="17"/>
        <v>21930.666666666668</v>
      </c>
      <c r="K64" s="136">
        <f t="shared" si="17"/>
        <v>25024.500000000004</v>
      </c>
      <c r="L64" s="136">
        <f t="shared" si="17"/>
        <v>23651.000000000004</v>
      </c>
      <c r="M64" s="136">
        <f t="shared" si="17"/>
        <v>20533.333333333336</v>
      </c>
      <c r="N64" s="136">
        <f t="shared" si="17"/>
        <v>20200.500000000004</v>
      </c>
      <c r="O64" s="136">
        <f t="shared" si="17"/>
        <v>20320.000000000004</v>
      </c>
      <c r="P64" s="136">
        <f t="shared" si="17"/>
        <v>19664.500000000004</v>
      </c>
      <c r="Q64" s="47"/>
    </row>
    <row r="65" spans="1:17" ht="13.5" customHeight="1" x14ac:dyDescent="0.3">
      <c r="A65" s="47"/>
      <c r="C65" s="92"/>
      <c r="D65" s="78" t="s">
        <v>19</v>
      </c>
      <c r="E65" s="137">
        <f>E56</f>
        <v>14549.150000000001</v>
      </c>
      <c r="F65" s="137">
        <f t="shared" si="17"/>
        <v>16356.486666666668</v>
      </c>
      <c r="G65" s="137">
        <f t="shared" si="17"/>
        <v>34174.756666666668</v>
      </c>
      <c r="H65" s="137">
        <f t="shared" si="17"/>
        <v>40923.023333333338</v>
      </c>
      <c r="I65" s="137">
        <f t="shared" si="17"/>
        <v>41946.900000000009</v>
      </c>
      <c r="J65" s="137">
        <f t="shared" si="17"/>
        <v>46620.553333333337</v>
      </c>
      <c r="K65" s="137">
        <f t="shared" si="17"/>
        <v>47942.913333333338</v>
      </c>
      <c r="L65" s="137">
        <f t="shared" si="17"/>
        <v>46821.810000000005</v>
      </c>
      <c r="M65" s="137">
        <f t="shared" si="17"/>
        <v>39435.133333333339</v>
      </c>
      <c r="N65" s="137">
        <f t="shared" si="17"/>
        <v>30962.606666666667</v>
      </c>
      <c r="O65" s="137">
        <f t="shared" si="17"/>
        <v>15895.020000000002</v>
      </c>
      <c r="P65" s="137">
        <f t="shared" si="17"/>
        <v>14309.813333333334</v>
      </c>
      <c r="Q65" s="47"/>
    </row>
    <row r="66" spans="1:17" ht="13.5" customHeight="1" x14ac:dyDescent="0.3">
      <c r="A66" s="47"/>
      <c r="C66" s="50"/>
      <c r="E66" s="51"/>
      <c r="F66" s="51"/>
      <c r="G66" s="51"/>
      <c r="H66" s="51"/>
      <c r="I66" s="51"/>
      <c r="J66" s="51"/>
      <c r="K66" s="51"/>
      <c r="L66" s="51"/>
      <c r="M66" s="51"/>
      <c r="N66" s="51"/>
      <c r="O66" s="51"/>
      <c r="P66" s="51"/>
      <c r="Q66" s="47"/>
    </row>
    <row r="67" spans="1:17" ht="13.5" customHeight="1" x14ac:dyDescent="0.3">
      <c r="A67" s="47"/>
      <c r="C67" s="52" t="s">
        <v>30</v>
      </c>
      <c r="E67" s="128"/>
      <c r="F67" s="128"/>
      <c r="G67" s="51"/>
      <c r="H67" s="51"/>
      <c r="I67" s="51"/>
      <c r="J67" s="51"/>
      <c r="K67" s="51"/>
      <c r="L67" s="51"/>
      <c r="M67" s="51"/>
      <c r="N67" s="51"/>
      <c r="O67" s="51"/>
      <c r="P67" s="51"/>
      <c r="Q67" s="47"/>
    </row>
    <row r="68" spans="1:17" s="56" customFormat="1" ht="13.5" customHeight="1" x14ac:dyDescent="0.3">
      <c r="A68" s="55"/>
      <c r="C68" s="101"/>
      <c r="D68" s="102" t="s">
        <v>21</v>
      </c>
      <c r="E68" s="103">
        <f>0.5</f>
        <v>0.5</v>
      </c>
      <c r="F68" s="103">
        <f t="shared" ref="F68:P68" si="18">0.5</f>
        <v>0.5</v>
      </c>
      <c r="G68" s="103">
        <f t="shared" si="18"/>
        <v>0.5</v>
      </c>
      <c r="H68" s="103">
        <f t="shared" si="18"/>
        <v>0.5</v>
      </c>
      <c r="I68" s="103">
        <f t="shared" si="18"/>
        <v>0.5</v>
      </c>
      <c r="J68" s="103">
        <f t="shared" si="18"/>
        <v>0.5</v>
      </c>
      <c r="K68" s="103">
        <f t="shared" si="18"/>
        <v>0.5</v>
      </c>
      <c r="L68" s="103">
        <f t="shared" si="18"/>
        <v>0.5</v>
      </c>
      <c r="M68" s="103">
        <f t="shared" si="18"/>
        <v>0.5</v>
      </c>
      <c r="N68" s="103">
        <f t="shared" si="18"/>
        <v>0.5</v>
      </c>
      <c r="O68" s="103">
        <f t="shared" si="18"/>
        <v>0.5</v>
      </c>
      <c r="P68" s="103">
        <f t="shared" si="18"/>
        <v>0.5</v>
      </c>
      <c r="Q68" s="55"/>
    </row>
    <row r="69" spans="1:17" s="56" customFormat="1" ht="13.5" customHeight="1" x14ac:dyDescent="0.3">
      <c r="A69" s="55"/>
      <c r="C69" s="104"/>
      <c r="D69" s="105" t="s">
        <v>20</v>
      </c>
      <c r="E69" s="106">
        <v>0.9</v>
      </c>
      <c r="F69" s="106">
        <v>0.9</v>
      </c>
      <c r="G69" s="106">
        <v>0.9</v>
      </c>
      <c r="H69" s="106">
        <v>0.9</v>
      </c>
      <c r="I69" s="106">
        <v>0.9</v>
      </c>
      <c r="J69" s="106">
        <v>1.1000000000000001</v>
      </c>
      <c r="K69" s="106">
        <v>1.1000000000000001</v>
      </c>
      <c r="L69" s="106">
        <v>1.1000000000000001</v>
      </c>
      <c r="M69" s="106">
        <v>1.1000000000000001</v>
      </c>
      <c r="N69" s="106">
        <v>0.9</v>
      </c>
      <c r="O69" s="106">
        <v>0.9</v>
      </c>
      <c r="P69" s="106">
        <v>0.9</v>
      </c>
      <c r="Q69" s="55"/>
    </row>
    <row r="70" spans="1:17" s="56" customFormat="1" ht="13.5" customHeight="1" x14ac:dyDescent="0.3">
      <c r="A70" s="55"/>
      <c r="C70" s="107"/>
      <c r="D70" s="108" t="s">
        <v>19</v>
      </c>
      <c r="E70" s="109">
        <v>1.3</v>
      </c>
      <c r="F70" s="109">
        <v>1.3</v>
      </c>
      <c r="G70" s="109">
        <v>1.3</v>
      </c>
      <c r="H70" s="109">
        <v>1.3</v>
      </c>
      <c r="I70" s="109">
        <v>1.3</v>
      </c>
      <c r="J70" s="109">
        <v>2.25</v>
      </c>
      <c r="K70" s="109">
        <v>2.25</v>
      </c>
      <c r="L70" s="109">
        <v>2.25</v>
      </c>
      <c r="M70" s="109">
        <v>2.25</v>
      </c>
      <c r="N70" s="109">
        <v>1.3</v>
      </c>
      <c r="O70" s="109">
        <v>1.3</v>
      </c>
      <c r="P70" s="109">
        <v>1.3</v>
      </c>
      <c r="Q70" s="55"/>
    </row>
    <row r="71" spans="1:17" s="58" customFormat="1" ht="13.5" customHeight="1" x14ac:dyDescent="0.3">
      <c r="A71" s="57"/>
      <c r="C71" s="59" t="s">
        <v>45</v>
      </c>
      <c r="E71" s="60"/>
      <c r="F71" s="60"/>
      <c r="G71" s="60"/>
      <c r="H71" s="60"/>
      <c r="I71" s="60"/>
      <c r="J71" s="60"/>
      <c r="K71" s="60"/>
      <c r="L71" s="60"/>
      <c r="M71" s="60"/>
      <c r="N71" s="60"/>
      <c r="O71" s="60"/>
      <c r="P71" s="60"/>
      <c r="Q71" s="57"/>
    </row>
    <row r="72" spans="1:17" s="62" customFormat="1" ht="13.5" customHeight="1" x14ac:dyDescent="0.3">
      <c r="A72" s="61"/>
      <c r="C72" s="110"/>
      <c r="D72" s="111" t="s">
        <v>21</v>
      </c>
      <c r="E72" s="112">
        <f>$E$43*E68</f>
        <v>6.5000000000000002E-2</v>
      </c>
      <c r="F72" s="112">
        <f t="shared" ref="F72:P72" si="19">$E$43*F68</f>
        <v>6.5000000000000002E-2</v>
      </c>
      <c r="G72" s="112">
        <f t="shared" si="19"/>
        <v>6.5000000000000002E-2</v>
      </c>
      <c r="H72" s="112">
        <f t="shared" si="19"/>
        <v>6.5000000000000002E-2</v>
      </c>
      <c r="I72" s="112">
        <f t="shared" si="19"/>
        <v>6.5000000000000002E-2</v>
      </c>
      <c r="J72" s="112">
        <f t="shared" si="19"/>
        <v>6.5000000000000002E-2</v>
      </c>
      <c r="K72" s="112">
        <f t="shared" si="19"/>
        <v>6.5000000000000002E-2</v>
      </c>
      <c r="L72" s="112">
        <f t="shared" si="19"/>
        <v>6.5000000000000002E-2</v>
      </c>
      <c r="M72" s="112">
        <f t="shared" si="19"/>
        <v>6.5000000000000002E-2</v>
      </c>
      <c r="N72" s="112">
        <f t="shared" si="19"/>
        <v>6.5000000000000002E-2</v>
      </c>
      <c r="O72" s="112">
        <f t="shared" si="19"/>
        <v>6.5000000000000002E-2</v>
      </c>
      <c r="P72" s="112">
        <f t="shared" si="19"/>
        <v>6.5000000000000002E-2</v>
      </c>
      <c r="Q72" s="61"/>
    </row>
    <row r="73" spans="1:17" s="62" customFormat="1" ht="13.5" customHeight="1" x14ac:dyDescent="0.3">
      <c r="A73" s="61"/>
      <c r="C73" s="113"/>
      <c r="D73" s="114" t="s">
        <v>20</v>
      </c>
      <c r="E73" s="115">
        <f t="shared" ref="E73:P74" si="20">$E$43*E69</f>
        <v>0.11700000000000001</v>
      </c>
      <c r="F73" s="115">
        <f t="shared" si="20"/>
        <v>0.11700000000000001</v>
      </c>
      <c r="G73" s="115">
        <f t="shared" si="20"/>
        <v>0.11700000000000001</v>
      </c>
      <c r="H73" s="115">
        <f t="shared" si="20"/>
        <v>0.11700000000000001</v>
      </c>
      <c r="I73" s="115">
        <f t="shared" si="20"/>
        <v>0.11700000000000001</v>
      </c>
      <c r="J73" s="115">
        <f t="shared" si="20"/>
        <v>0.14300000000000002</v>
      </c>
      <c r="K73" s="115">
        <f t="shared" si="20"/>
        <v>0.14300000000000002</v>
      </c>
      <c r="L73" s="115">
        <f t="shared" si="20"/>
        <v>0.14300000000000002</v>
      </c>
      <c r="M73" s="115">
        <f t="shared" si="20"/>
        <v>0.14300000000000002</v>
      </c>
      <c r="N73" s="115">
        <f t="shared" si="20"/>
        <v>0.11700000000000001</v>
      </c>
      <c r="O73" s="115">
        <f t="shared" si="20"/>
        <v>0.11700000000000001</v>
      </c>
      <c r="P73" s="115">
        <f t="shared" si="20"/>
        <v>0.11700000000000001</v>
      </c>
      <c r="Q73" s="61"/>
    </row>
    <row r="74" spans="1:17" s="62" customFormat="1" ht="13.5" customHeight="1" x14ac:dyDescent="0.3">
      <c r="A74" s="61"/>
      <c r="C74" s="116"/>
      <c r="D74" s="117" t="s">
        <v>19</v>
      </c>
      <c r="E74" s="118">
        <f t="shared" si="20"/>
        <v>0.16900000000000001</v>
      </c>
      <c r="F74" s="118">
        <f t="shared" si="20"/>
        <v>0.16900000000000001</v>
      </c>
      <c r="G74" s="118">
        <f t="shared" si="20"/>
        <v>0.16900000000000001</v>
      </c>
      <c r="H74" s="118">
        <f t="shared" si="20"/>
        <v>0.16900000000000001</v>
      </c>
      <c r="I74" s="118">
        <f t="shared" si="20"/>
        <v>0.16900000000000001</v>
      </c>
      <c r="J74" s="118">
        <f t="shared" si="20"/>
        <v>0.29249999999999998</v>
      </c>
      <c r="K74" s="118">
        <f t="shared" si="20"/>
        <v>0.29249999999999998</v>
      </c>
      <c r="L74" s="118">
        <f t="shared" si="20"/>
        <v>0.29249999999999998</v>
      </c>
      <c r="M74" s="118">
        <f t="shared" si="20"/>
        <v>0.29249999999999998</v>
      </c>
      <c r="N74" s="118">
        <f t="shared" si="20"/>
        <v>0.16900000000000001</v>
      </c>
      <c r="O74" s="118">
        <f t="shared" si="20"/>
        <v>0.16900000000000001</v>
      </c>
      <c r="P74" s="118">
        <f t="shared" si="20"/>
        <v>0.16900000000000001</v>
      </c>
      <c r="Q74" s="61"/>
    </row>
    <row r="75" spans="1:17" s="66" customFormat="1" x14ac:dyDescent="0.3">
      <c r="A75" s="65"/>
      <c r="C75" s="67" t="s">
        <v>46</v>
      </c>
      <c r="E75" s="68"/>
      <c r="F75" s="68"/>
      <c r="G75" s="68"/>
      <c r="H75" s="68"/>
      <c r="I75" s="68"/>
      <c r="J75" s="68"/>
      <c r="K75" s="68"/>
      <c r="L75" s="68"/>
      <c r="M75" s="68"/>
      <c r="N75" s="68"/>
      <c r="O75" s="68"/>
      <c r="P75" s="68"/>
      <c r="Q75" s="65"/>
    </row>
    <row r="76" spans="1:17" s="62" customFormat="1" x14ac:dyDescent="0.3">
      <c r="A76" s="61"/>
      <c r="C76" s="63"/>
      <c r="D76" s="62" t="s">
        <v>50</v>
      </c>
      <c r="E76" s="64">
        <f>$E$43*E59</f>
        <v>6.5000000000000002E-2</v>
      </c>
      <c r="F76" s="64">
        <f t="shared" ref="F76:P76" si="21">$E$43*F59</f>
        <v>6.5000000000000002E-2</v>
      </c>
      <c r="G76" s="64">
        <f t="shared" si="21"/>
        <v>6.5000000000000002E-2</v>
      </c>
      <c r="H76" s="64">
        <f t="shared" si="21"/>
        <v>6.5000000000000002E-2</v>
      </c>
      <c r="I76" s="64">
        <f t="shared" si="21"/>
        <v>6.5000000000000002E-2</v>
      </c>
      <c r="J76" s="64">
        <f t="shared" si="21"/>
        <v>6.5000000000000002E-2</v>
      </c>
      <c r="K76" s="64">
        <f t="shared" si="21"/>
        <v>6.5000000000000002E-2</v>
      </c>
      <c r="L76" s="64">
        <f t="shared" si="21"/>
        <v>6.5000000000000002E-2</v>
      </c>
      <c r="M76" s="64">
        <f t="shared" si="21"/>
        <v>6.5000000000000002E-2</v>
      </c>
      <c r="N76" s="64">
        <f t="shared" si="21"/>
        <v>6.5000000000000002E-2</v>
      </c>
      <c r="O76" s="64">
        <f t="shared" si="21"/>
        <v>6.5000000000000002E-2</v>
      </c>
      <c r="P76" s="64">
        <f t="shared" si="21"/>
        <v>6.5000000000000002E-2</v>
      </c>
      <c r="Q76" s="61"/>
    </row>
    <row r="77" spans="1:17" x14ac:dyDescent="0.3">
      <c r="A77" s="47"/>
      <c r="C77" s="52" t="s">
        <v>31</v>
      </c>
      <c r="E77" s="51"/>
      <c r="F77" s="51"/>
      <c r="G77" s="51"/>
      <c r="H77" s="51"/>
      <c r="I77" s="51"/>
      <c r="J77" s="51"/>
      <c r="K77" s="51"/>
      <c r="L77" s="51"/>
      <c r="M77" s="51"/>
      <c r="N77" s="51"/>
      <c r="O77" s="51"/>
      <c r="P77" s="51"/>
      <c r="Q77" s="47"/>
    </row>
    <row r="78" spans="1:17" ht="16.5" customHeight="1" x14ac:dyDescent="0.3">
      <c r="C78" s="75"/>
      <c r="D78" s="75" t="s">
        <v>21</v>
      </c>
      <c r="E78" s="119">
        <f t="shared" ref="E78:P79" si="22">E63*E68*$E$43</f>
        <v>688.19616666666661</v>
      </c>
      <c r="F78" s="119">
        <f t="shared" si="22"/>
        <v>811.16273333333322</v>
      </c>
      <c r="G78" s="119">
        <f t="shared" si="22"/>
        <v>838.93723333333332</v>
      </c>
      <c r="H78" s="119">
        <f t="shared" si="22"/>
        <v>926.63956666666661</v>
      </c>
      <c r="I78" s="119">
        <f t="shared" si="22"/>
        <v>1016.7789666666667</v>
      </c>
      <c r="J78" s="119">
        <f t="shared" si="22"/>
        <v>1072.0866000000001</v>
      </c>
      <c r="K78" s="119">
        <f t="shared" si="22"/>
        <v>1076.9906333333333</v>
      </c>
      <c r="L78" s="119">
        <f t="shared" si="22"/>
        <v>1047.6505000000002</v>
      </c>
      <c r="M78" s="119">
        <f t="shared" si="22"/>
        <v>901.59896666666657</v>
      </c>
      <c r="N78" s="119">
        <f t="shared" si="22"/>
        <v>772.60516666666695</v>
      </c>
      <c r="O78" s="119">
        <f t="shared" si="22"/>
        <v>947.47770000000003</v>
      </c>
      <c r="P78" s="119">
        <f t="shared" si="22"/>
        <v>783.54163333333327</v>
      </c>
    </row>
    <row r="79" spans="1:17" x14ac:dyDescent="0.3">
      <c r="C79" s="77"/>
      <c r="D79" s="77" t="s">
        <v>20</v>
      </c>
      <c r="E79" s="120">
        <f t="shared" si="22"/>
        <v>2051.2050000000004</v>
      </c>
      <c r="F79" s="120">
        <f t="shared" si="22"/>
        <v>1945.3200000000004</v>
      </c>
      <c r="G79" s="120">
        <f t="shared" si="22"/>
        <v>2419.6380000000004</v>
      </c>
      <c r="H79" s="120">
        <f t="shared" si="22"/>
        <v>2510.9760000000006</v>
      </c>
      <c r="I79" s="120">
        <f t="shared" si="22"/>
        <v>2548.9815000000003</v>
      </c>
      <c r="J79" s="120">
        <f t="shared" si="22"/>
        <v>3136.0853333333339</v>
      </c>
      <c r="K79" s="120">
        <f t="shared" si="22"/>
        <v>3578.5035000000012</v>
      </c>
      <c r="L79" s="120">
        <f t="shared" si="22"/>
        <v>3382.0930000000008</v>
      </c>
      <c r="M79" s="120">
        <f t="shared" si="22"/>
        <v>2936.2666666666673</v>
      </c>
      <c r="N79" s="120">
        <f t="shared" si="22"/>
        <v>2363.4585000000006</v>
      </c>
      <c r="O79" s="120">
        <f t="shared" si="22"/>
        <v>2377.4400000000005</v>
      </c>
      <c r="P79" s="120">
        <f t="shared" si="22"/>
        <v>2300.7465000000007</v>
      </c>
    </row>
    <row r="80" spans="1:17" x14ac:dyDescent="0.3">
      <c r="C80" s="77"/>
      <c r="D80" s="77" t="s">
        <v>19</v>
      </c>
      <c r="E80" s="120">
        <f t="shared" ref="E80:P80" si="23">E43*E65*E70</f>
        <v>2458.8063500000003</v>
      </c>
      <c r="F80" s="120">
        <f t="shared" si="23"/>
        <v>2764.246246666667</v>
      </c>
      <c r="G80" s="120">
        <f t="shared" si="23"/>
        <v>5775.5338766666673</v>
      </c>
      <c r="H80" s="120">
        <f t="shared" si="23"/>
        <v>6915.9909433333341</v>
      </c>
      <c r="I80" s="120">
        <f t="shared" si="23"/>
        <v>7089.0261000000019</v>
      </c>
      <c r="J80" s="120">
        <f t="shared" si="23"/>
        <v>13636.511850000001</v>
      </c>
      <c r="K80" s="120">
        <f t="shared" si="23"/>
        <v>14023.302150000001</v>
      </c>
      <c r="L80" s="120">
        <f t="shared" si="23"/>
        <v>13695.379425000001</v>
      </c>
      <c r="M80" s="120">
        <f t="shared" si="23"/>
        <v>11534.776500000002</v>
      </c>
      <c r="N80" s="120">
        <f t="shared" si="23"/>
        <v>5232.680526666667</v>
      </c>
      <c r="O80" s="120">
        <f t="shared" si="23"/>
        <v>2686.2583800000002</v>
      </c>
      <c r="P80" s="120">
        <f t="shared" si="23"/>
        <v>2418.3584533333333</v>
      </c>
    </row>
    <row r="81" spans="3:16" s="58" customFormat="1" x14ac:dyDescent="0.3">
      <c r="C81" s="121" t="s">
        <v>32</v>
      </c>
      <c r="D81" s="123"/>
      <c r="E81" s="124">
        <f>SUM(E78:E80)</f>
        <v>5198.2075166666673</v>
      </c>
      <c r="F81" s="124">
        <f t="shared" ref="F81:P81" si="24">SUM(F78:F80)</f>
        <v>5520.7289800000008</v>
      </c>
      <c r="G81" s="124">
        <f t="shared" si="24"/>
        <v>9034.1091100000012</v>
      </c>
      <c r="H81" s="124">
        <f t="shared" si="24"/>
        <v>10353.606510000001</v>
      </c>
      <c r="I81" s="124">
        <f t="shared" si="24"/>
        <v>10654.786566666669</v>
      </c>
      <c r="J81" s="124">
        <f t="shared" si="24"/>
        <v>17844.683783333334</v>
      </c>
      <c r="K81" s="124">
        <f t="shared" si="24"/>
        <v>18678.796283333337</v>
      </c>
      <c r="L81" s="124">
        <f t="shared" si="24"/>
        <v>18125.122925000003</v>
      </c>
      <c r="M81" s="124">
        <f t="shared" si="24"/>
        <v>15372.642133333335</v>
      </c>
      <c r="N81" s="124">
        <f t="shared" si="24"/>
        <v>8368.7441933333357</v>
      </c>
      <c r="O81" s="124">
        <f t="shared" si="24"/>
        <v>6011.1760800000011</v>
      </c>
      <c r="P81" s="124">
        <f t="shared" si="24"/>
        <v>5502.6465866666676</v>
      </c>
    </row>
    <row r="84" spans="3:16" x14ac:dyDescent="0.3">
      <c r="C84" s="49" t="s">
        <v>40</v>
      </c>
      <c r="F84" s="142">
        <f>SUM(E44:P44)/Q39</f>
        <v>0.15193876911464602</v>
      </c>
      <c r="G84" s="69" t="s">
        <v>34</v>
      </c>
    </row>
    <row r="86" spans="3:16" s="58" customFormat="1" x14ac:dyDescent="0.3">
      <c r="C86" s="70" t="s">
        <v>49</v>
      </c>
    </row>
    <row r="87" spans="3:16" s="58" customFormat="1" x14ac:dyDescent="0.3">
      <c r="E87" s="71">
        <f>E81+E60</f>
        <v>5801.4530166666673</v>
      </c>
      <c r="F87" s="71">
        <f t="shared" ref="F87:P87" si="25">F81+F60</f>
        <v>6228.8220800000008</v>
      </c>
      <c r="G87" s="71">
        <f t="shared" si="25"/>
        <v>9973.6477100000011</v>
      </c>
      <c r="H87" s="71">
        <f t="shared" si="25"/>
        <v>11449.301110000002</v>
      </c>
      <c r="I87" s="71">
        <f t="shared" si="25"/>
        <v>11752.15426666667</v>
      </c>
      <c r="J87" s="71">
        <f t="shared" si="25"/>
        <v>19057.867183333336</v>
      </c>
      <c r="K87" s="71">
        <f t="shared" si="25"/>
        <v>19915.588983333335</v>
      </c>
      <c r="L87" s="71">
        <f t="shared" si="25"/>
        <v>19320.459925000003</v>
      </c>
      <c r="M87" s="71">
        <f t="shared" si="25"/>
        <v>16428.182333333334</v>
      </c>
      <c r="N87" s="71">
        <f t="shared" si="25"/>
        <v>9244.3331933333357</v>
      </c>
      <c r="O87" s="71">
        <f t="shared" si="25"/>
        <v>6754.2183800000012</v>
      </c>
      <c r="P87" s="71">
        <f t="shared" si="25"/>
        <v>6155.713286666668</v>
      </c>
    </row>
    <row r="88" spans="3:16" s="58" customFormat="1" x14ac:dyDescent="0.3"/>
    <row r="89" spans="3:16" s="72" customFormat="1" x14ac:dyDescent="0.3">
      <c r="C89" s="73" t="s">
        <v>47</v>
      </c>
      <c r="E89" s="74">
        <f>E87*1.15</f>
        <v>6671.6709691666665</v>
      </c>
      <c r="F89" s="74">
        <f t="shared" ref="F89:P89" si="26">F87*1.15</f>
        <v>7163.1453920000004</v>
      </c>
      <c r="G89" s="74">
        <f t="shared" si="26"/>
        <v>11469.6948665</v>
      </c>
      <c r="H89" s="74">
        <f t="shared" si="26"/>
        <v>13166.696276500001</v>
      </c>
      <c r="I89" s="74">
        <f t="shared" si="26"/>
        <v>13514.977406666669</v>
      </c>
      <c r="J89" s="74">
        <f t="shared" si="26"/>
        <v>21916.547260833333</v>
      </c>
      <c r="K89" s="74">
        <f t="shared" si="26"/>
        <v>22902.927330833332</v>
      </c>
      <c r="L89" s="74">
        <f t="shared" si="26"/>
        <v>22218.52891375</v>
      </c>
      <c r="M89" s="74">
        <f t="shared" si="26"/>
        <v>18892.409683333331</v>
      </c>
      <c r="N89" s="74">
        <f t="shared" si="26"/>
        <v>10630.983172333335</v>
      </c>
      <c r="O89" s="74">
        <f t="shared" si="26"/>
        <v>7767.3511370000006</v>
      </c>
      <c r="P89" s="74">
        <f t="shared" si="26"/>
        <v>7079.0702796666674</v>
      </c>
    </row>
    <row r="92" spans="3:16" x14ac:dyDescent="0.3">
      <c r="D92" s="2" t="s">
        <v>54</v>
      </c>
      <c r="E92" s="141">
        <f>Q39</f>
        <v>935125</v>
      </c>
    </row>
    <row r="93" spans="3:16" x14ac:dyDescent="0.3">
      <c r="D93" s="2" t="s">
        <v>52</v>
      </c>
      <c r="E93" s="140">
        <f>Q44</f>
        <v>142081.74146833335</v>
      </c>
    </row>
    <row r="94" spans="3:16" x14ac:dyDescent="0.3">
      <c r="D94" s="2" t="s">
        <v>53</v>
      </c>
      <c r="E94" s="140">
        <f>Q46</f>
        <v>163394.00268858334</v>
      </c>
    </row>
  </sheetData>
  <mergeCells count="4">
    <mergeCell ref="C9:C32"/>
    <mergeCell ref="A48:Q48"/>
    <mergeCell ref="A49:Q49"/>
    <mergeCell ref="E51:P51"/>
  </mergeCells>
  <pageMargins left="0.75" right="0.75" top="0.75" bottom="0.75" header="0.5" footer="0.5"/>
  <pageSetup scale="38"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BASE EPP </vt:lpstr>
      <vt:lpstr>EPP TOU WKDY 1-8PM</vt:lpstr>
      <vt:lpstr>EPP TOU WKDY 1-8PM +MAY</vt:lpstr>
      <vt:lpstr> EPP TOU WKDY 1-8PM + OCT</vt:lpstr>
      <vt:lpstr>EPP TOU WKDY 1-8PM MAY &amp; OCT</vt:lpstr>
      <vt:lpstr>EPP TOU ALLDAYS 1-8PM</vt:lpstr>
      <vt:lpstr>' EPP TOU WKDY 1-8PM + OCT'!Print_Area</vt:lpstr>
      <vt:lpstr>'BASE EPP '!Print_Area</vt:lpstr>
      <vt:lpstr>'EPP TOU ALLDAYS 1-8PM'!Print_Area</vt:lpstr>
      <vt:lpstr>'EPP TOU WKDY 1-8PM'!Print_Area</vt:lpstr>
      <vt:lpstr>'EPP TOU WKDY 1-8PM +MAY'!Print_Area</vt:lpstr>
      <vt:lpstr>'EPP TOU WKDY 1-8PM MAY &amp; OCT'!Print_Area</vt:lpstr>
      <vt:lpstr>' EPP TOU WKDY 1-8PM + OCT'!Print_Titles</vt:lpstr>
      <vt:lpstr>'EPP TOU ALLDAYS 1-8PM'!Print_Titles</vt:lpstr>
      <vt:lpstr>'EPP TOU WKDY 1-8PM'!Print_Titles</vt:lpstr>
      <vt:lpstr>'EPP TOU WKDY 1-8PM +MAY'!Print_Titles</vt:lpstr>
      <vt:lpstr>'EPP TOU WKDY 1-8PM MAY &amp; OCT'!Print_Titles</vt:lpstr>
    </vt:vector>
  </TitlesOfParts>
  <Company>none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Yamen Nanne;Ximena Milla</dc:creator>
  <cp:lastModifiedBy>Aleman, Justin</cp:lastModifiedBy>
  <cp:lastPrinted>2019-07-09T19:09:48Z</cp:lastPrinted>
  <dcterms:created xsi:type="dcterms:W3CDTF">2008-11-21T17:47:59Z</dcterms:created>
  <dcterms:modified xsi:type="dcterms:W3CDTF">2020-01-27T16:21:45Z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